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ribiq.sharepoint.com/sites/Fichiers/Partage/P03.PF_MEIE/P3.1.PSO/2021-2025/3._2022-2023_(C92-C98)/2. Concours/C98-BPI-E II/02. Formulaires/LDI/"/>
    </mc:Choice>
  </mc:AlternateContent>
  <xr:revisionPtr revIDLastSave="41" documentId="13_ncr:1_{9B677C8D-E8D3-4400-9BE5-1FFEA9EC1DE6}" xr6:coauthVersionLast="47" xr6:coauthVersionMax="47" xr10:uidLastSave="{A22EB84E-DDF8-4EBE-A4A4-7C19A30DE0C4}"/>
  <bookViews>
    <workbookView xWindow="61080" yWindow="1950" windowWidth="29040" windowHeight="15720" tabRatio="789" firstSheet="2" activeTab="4" xr2:uid="{00000000-000D-0000-FFFF-FFFF00000000}"/>
  </bookViews>
  <sheets>
    <sheet name="Données" sheetId="15" state="hidden" r:id="rId1"/>
    <sheet name="Form. A0 - Instructions" sheetId="17" r:id="rId2"/>
    <sheet name="Form.A1- Partenaires" sheetId="3" r:id="rId3"/>
    <sheet name="Form. A2- Ventil. Coûts directs" sheetId="4" r:id="rId4"/>
    <sheet name="Form. A3- Montage financier" sheetId="6" r:id="rId5"/>
    <sheet name="Form A3-B calcul ETP" sheetId="14" r:id="rId6"/>
    <sheet name="Form. A4- Calcul des FIR-CRIBIQ" sheetId="10" r:id="rId7"/>
    <sheet name="Form. A5-Contrib. en nature" sheetId="8" r:id="rId8"/>
    <sheet name="Form. 7- Fiche Synthèse" sheetId="12" r:id="rId9"/>
  </sheets>
  <definedNames>
    <definedName name="_xlnm.Print_Titles" localSheetId="4">'Form. A3- Montage financier'!$1:$3</definedName>
    <definedName name="_xlnm.Print_Area" localSheetId="8">'Form. 7- Fiche Synthèse'!$A$1:$M$53</definedName>
    <definedName name="_xlnm.Print_Area" localSheetId="3">'Form. A2- Ventil. Coûts directs'!$A$1:$R$91</definedName>
    <definedName name="_xlnm.Print_Area" localSheetId="4">'Form. A3- Montage financier'!$A$1:$O$112</definedName>
    <definedName name="_xlnm.Print_Area" localSheetId="6">'Form. A4- Calcul des FIR-CRIBIQ'!$A$1:$I$33</definedName>
    <definedName name="_xlnm.Print_Area" localSheetId="7">'Form. A5-Contrib. en nature'!$A$1:$L$13</definedName>
    <definedName name="_xlnm.Print_Area" localSheetId="2">'Form.A1- Partenaires'!$A$1:$F$38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6" i="6" l="1"/>
  <c r="E1" i="12"/>
  <c r="L3" i="12"/>
  <c r="L4" i="12"/>
  <c r="A3" i="6" l="1"/>
  <c r="B104" i="6" s="1"/>
  <c r="E73" i="4"/>
  <c r="O21" i="4"/>
  <c r="L21" i="4"/>
  <c r="I21" i="4"/>
  <c r="F21" i="4"/>
  <c r="C21" i="4"/>
  <c r="L18" i="6"/>
  <c r="J18" i="6"/>
  <c r="H18" i="6"/>
  <c r="F18" i="6"/>
  <c r="D18" i="6"/>
  <c r="B11" i="3"/>
  <c r="L90" i="6"/>
  <c r="H90" i="6"/>
  <c r="F90" i="6"/>
  <c r="D90" i="6"/>
  <c r="L83" i="6"/>
  <c r="H83" i="6"/>
  <c r="D83" i="6"/>
  <c r="L76" i="6"/>
  <c r="H76" i="6"/>
  <c r="F76" i="6"/>
  <c r="D76" i="6"/>
  <c r="L69" i="6"/>
  <c r="J69" i="6"/>
  <c r="H69" i="6"/>
  <c r="F69" i="6"/>
  <c r="D69" i="6"/>
  <c r="L62" i="6"/>
  <c r="J62" i="6"/>
  <c r="H62" i="6"/>
  <c r="F62" i="6"/>
  <c r="D62" i="6"/>
  <c r="L55" i="6"/>
  <c r="J55" i="6"/>
  <c r="H55" i="6"/>
  <c r="F55" i="6"/>
  <c r="D55" i="6"/>
  <c r="L100" i="6"/>
  <c r="M100" i="6" s="1"/>
  <c r="L93" i="6"/>
  <c r="M93" i="6" s="1"/>
  <c r="L86" i="6"/>
  <c r="M86" i="6" s="1"/>
  <c r="L79" i="6"/>
  <c r="M79" i="6" s="1"/>
  <c r="L72" i="6"/>
  <c r="M72" i="6" s="1"/>
  <c r="L65" i="6"/>
  <c r="M65" i="6" s="1"/>
  <c r="L58" i="6"/>
  <c r="M58" i="6" s="1"/>
  <c r="L51" i="6"/>
  <c r="M51" i="6" s="1"/>
  <c r="L44" i="6"/>
  <c r="M44" i="6" s="1"/>
  <c r="J100" i="6"/>
  <c r="K100" i="6" s="1"/>
  <c r="J93" i="6"/>
  <c r="K93" i="6" s="1"/>
  <c r="J86" i="6"/>
  <c r="K86" i="6" s="1"/>
  <c r="J79" i="6"/>
  <c r="K79" i="6" s="1"/>
  <c r="J72" i="6"/>
  <c r="K72" i="6" s="1"/>
  <c r="J65" i="6"/>
  <c r="K65" i="6" s="1"/>
  <c r="J58" i="6"/>
  <c r="K58" i="6" s="1"/>
  <c r="J51" i="6"/>
  <c r="K51" i="6" s="1"/>
  <c r="J44" i="6"/>
  <c r="K44" i="6" s="1"/>
  <c r="H100" i="6"/>
  <c r="H93" i="6"/>
  <c r="H86" i="6"/>
  <c r="H79" i="6"/>
  <c r="H72" i="6"/>
  <c r="H65" i="6"/>
  <c r="H58" i="6"/>
  <c r="H51" i="6"/>
  <c r="H44" i="6"/>
  <c r="F100" i="6"/>
  <c r="G100" i="6" s="1"/>
  <c r="F93" i="6"/>
  <c r="G93" i="6" s="1"/>
  <c r="F86" i="6"/>
  <c r="G86" i="6" s="1"/>
  <c r="F79" i="6"/>
  <c r="G79" i="6" s="1"/>
  <c r="F72" i="6"/>
  <c r="G72" i="6" s="1"/>
  <c r="F65" i="6"/>
  <c r="G65" i="6" s="1"/>
  <c r="F58" i="6"/>
  <c r="G58" i="6" s="1"/>
  <c r="F51" i="6"/>
  <c r="G51" i="6" s="1"/>
  <c r="F44" i="6"/>
  <c r="G44" i="6" s="1"/>
  <c r="D100" i="6"/>
  <c r="E100" i="6" s="1"/>
  <c r="D93" i="6"/>
  <c r="E93" i="6" s="1"/>
  <c r="D86" i="6"/>
  <c r="E86" i="6" s="1"/>
  <c r="D79" i="6"/>
  <c r="E79" i="6" s="1"/>
  <c r="D72" i="6"/>
  <c r="E72" i="6" s="1"/>
  <c r="D65" i="6"/>
  <c r="E65" i="6" s="1"/>
  <c r="D58" i="6"/>
  <c r="E58" i="6" s="1"/>
  <c r="D51" i="6"/>
  <c r="E51" i="6" s="1"/>
  <c r="D44" i="6"/>
  <c r="E44" i="6" s="1"/>
  <c r="B96" i="6"/>
  <c r="B89" i="6"/>
  <c r="B82" i="6"/>
  <c r="B75" i="6"/>
  <c r="B68" i="6"/>
  <c r="B61" i="6"/>
  <c r="B54" i="6"/>
  <c r="B47" i="6"/>
  <c r="B40" i="6"/>
  <c r="F37" i="6"/>
  <c r="B33" i="6"/>
  <c r="D31" i="6"/>
  <c r="F31" i="6"/>
  <c r="H31" i="6"/>
  <c r="J31" i="6"/>
  <c r="L31" i="6"/>
  <c r="A32" i="6"/>
  <c r="D37" i="6"/>
  <c r="H37" i="6"/>
  <c r="J37" i="6"/>
  <c r="L37" i="6"/>
  <c r="A39" i="6"/>
  <c r="A46" i="6"/>
  <c r="A53" i="6"/>
  <c r="A60" i="6"/>
  <c r="A67" i="6"/>
  <c r="A74" i="6"/>
  <c r="A81" i="6"/>
  <c r="A88" i="6"/>
  <c r="A95" i="6"/>
  <c r="D102" i="6"/>
  <c r="F102" i="6"/>
  <c r="H102" i="6"/>
  <c r="J102" i="6"/>
  <c r="L102" i="6"/>
  <c r="P36" i="4"/>
  <c r="P35" i="4"/>
  <c r="P34" i="4"/>
  <c r="P33" i="4"/>
  <c r="P32" i="4"/>
  <c r="P31" i="4"/>
  <c r="P30" i="4"/>
  <c r="P29" i="4"/>
  <c r="P28" i="4"/>
  <c r="P27" i="4"/>
  <c r="M36" i="4"/>
  <c r="M35" i="4"/>
  <c r="M34" i="4"/>
  <c r="M33" i="4"/>
  <c r="M32" i="4"/>
  <c r="M31" i="4"/>
  <c r="M30" i="4"/>
  <c r="M29" i="4"/>
  <c r="M28" i="4"/>
  <c r="M27" i="4"/>
  <c r="J36" i="4"/>
  <c r="J35" i="4"/>
  <c r="J34" i="4"/>
  <c r="J33" i="4"/>
  <c r="J32" i="4"/>
  <c r="J31" i="4"/>
  <c r="J30" i="4"/>
  <c r="J29" i="4"/>
  <c r="J28" i="4"/>
  <c r="J27" i="4"/>
  <c r="G36" i="4"/>
  <c r="G35" i="4"/>
  <c r="G34" i="4"/>
  <c r="G33" i="4"/>
  <c r="G32" i="4"/>
  <c r="G31" i="4"/>
  <c r="G30" i="4"/>
  <c r="G29" i="4"/>
  <c r="G28" i="4"/>
  <c r="G27" i="4"/>
  <c r="D36" i="4"/>
  <c r="D35" i="4"/>
  <c r="D34" i="4"/>
  <c r="D33" i="4"/>
  <c r="D32" i="4"/>
  <c r="D31" i="4"/>
  <c r="D30" i="4"/>
  <c r="D29" i="4"/>
  <c r="D28" i="4"/>
  <c r="D27" i="4"/>
  <c r="M40" i="6" l="1"/>
  <c r="E75" i="6"/>
  <c r="K96" i="6"/>
  <c r="K82" i="6"/>
  <c r="K68" i="6"/>
  <c r="I61" i="6"/>
  <c r="I54" i="6"/>
  <c r="K75" i="6"/>
  <c r="M47" i="6"/>
  <c r="E54" i="6"/>
  <c r="E61" i="6"/>
  <c r="E68" i="6"/>
  <c r="K89" i="6"/>
  <c r="E82" i="6"/>
  <c r="I75" i="6"/>
  <c r="I96" i="6"/>
  <c r="E96" i="6"/>
  <c r="I68" i="6"/>
  <c r="M96" i="6"/>
  <c r="I89" i="6"/>
  <c r="E89" i="6"/>
  <c r="K61" i="6"/>
  <c r="I82" i="6"/>
  <c r="M89" i="6"/>
  <c r="G96" i="6"/>
  <c r="M82" i="6"/>
  <c r="G89" i="6"/>
  <c r="M75" i="6"/>
  <c r="G82" i="6"/>
  <c r="M68" i="6"/>
  <c r="G75" i="6"/>
  <c r="I47" i="6"/>
  <c r="K54" i="6"/>
  <c r="M61" i="6"/>
  <c r="G68" i="6"/>
  <c r="E40" i="6"/>
  <c r="G47" i="6"/>
  <c r="M54" i="6"/>
  <c r="G61" i="6"/>
  <c r="K47" i="6"/>
  <c r="I33" i="6"/>
  <c r="G54" i="6"/>
  <c r="K33" i="6"/>
  <c r="K40" i="6"/>
  <c r="I40" i="6"/>
  <c r="E47" i="6"/>
  <c r="G40" i="6"/>
  <c r="G33" i="6"/>
  <c r="E33" i="6"/>
  <c r="M33" i="6"/>
  <c r="K37" i="6"/>
  <c r="J105" i="6"/>
  <c r="B102" i="6"/>
  <c r="B57" i="6" s="1"/>
  <c r="D57" i="6" s="1"/>
  <c r="H2" i="12"/>
  <c r="H1" i="12"/>
  <c r="B8" i="12"/>
  <c r="K1" i="12"/>
  <c r="A28" i="10"/>
  <c r="A27" i="10"/>
  <c r="A26" i="10"/>
  <c r="A25" i="10"/>
  <c r="A24" i="10"/>
  <c r="B99" i="6" l="1"/>
  <c r="D99" i="6" s="1"/>
  <c r="B92" i="6"/>
  <c r="D92" i="6" s="1"/>
  <c r="B85" i="6"/>
  <c r="B78" i="6"/>
  <c r="D78" i="6" s="1"/>
  <c r="B71" i="6"/>
  <c r="D71" i="6" s="1"/>
  <c r="B64" i="6"/>
  <c r="D64" i="6" s="1"/>
  <c r="B36" i="6"/>
  <c r="B50" i="6"/>
  <c r="D50" i="6" s="1"/>
  <c r="B43" i="6"/>
  <c r="D43" i="6" s="1"/>
  <c r="J106" i="6"/>
  <c r="J107" i="6" s="1"/>
  <c r="D104" i="6"/>
  <c r="R30" i="4"/>
  <c r="R32" i="4"/>
  <c r="R31" i="4"/>
  <c r="R28" i="4"/>
  <c r="R29" i="4"/>
  <c r="J83" i="6" l="1"/>
  <c r="D85" i="6"/>
  <c r="J90" i="6"/>
  <c r="J76" i="6"/>
  <c r="F83" i="6"/>
  <c r="J97" i="6"/>
  <c r="L97" i="6"/>
  <c r="F97" i="6"/>
  <c r="H97" i="6"/>
  <c r="D97" i="6"/>
  <c r="D36" i="6"/>
  <c r="M37" i="6"/>
  <c r="L105" i="6"/>
  <c r="A26" i="12"/>
  <c r="A25" i="12"/>
  <c r="A39" i="12" s="1"/>
  <c r="A24" i="12"/>
  <c r="A23" i="12"/>
  <c r="A22" i="12"/>
  <c r="A21" i="12"/>
  <c r="K12" i="8"/>
  <c r="J12" i="8"/>
  <c r="B38" i="12" s="1"/>
  <c r="I12" i="8"/>
  <c r="H12" i="8"/>
  <c r="G12" i="8"/>
  <c r="B35" i="12" s="1"/>
  <c r="L2" i="8"/>
  <c r="K2" i="8"/>
  <c r="J2" i="8"/>
  <c r="I2" i="8"/>
  <c r="H2" i="8"/>
  <c r="G2" i="8"/>
  <c r="C97" i="6" l="1"/>
  <c r="C90" i="6"/>
  <c r="C83" i="6"/>
  <c r="C69" i="6"/>
  <c r="C76" i="6"/>
  <c r="C55" i="6"/>
  <c r="C62" i="6"/>
  <c r="L106" i="6"/>
  <c r="L107" i="6" s="1"/>
  <c r="G25" i="12"/>
  <c r="G24" i="12"/>
  <c r="A38" i="12"/>
  <c r="B39" i="12"/>
  <c r="B36" i="12"/>
  <c r="B37" i="12"/>
  <c r="B40" i="12"/>
  <c r="G23" i="12"/>
  <c r="A37" i="12"/>
  <c r="G21" i="12"/>
  <c r="A35" i="12"/>
  <c r="G22" i="12"/>
  <c r="A36" i="12"/>
  <c r="H13" i="6"/>
  <c r="H12" i="6"/>
  <c r="H11" i="6"/>
  <c r="H10" i="6"/>
  <c r="H9" i="6"/>
  <c r="P37" i="4" l="1"/>
  <c r="F24" i="10"/>
  <c r="F26" i="10"/>
  <c r="F27" i="10"/>
  <c r="E24" i="10"/>
  <c r="E26" i="10"/>
  <c r="E27" i="10"/>
  <c r="C27" i="10"/>
  <c r="C26" i="10"/>
  <c r="C24" i="10"/>
  <c r="C37" i="4"/>
  <c r="F37" i="4"/>
  <c r="O37" i="4"/>
  <c r="L37" i="4"/>
  <c r="I37" i="4"/>
  <c r="R36" i="4" l="1"/>
  <c r="J37" i="4"/>
  <c r="M37" i="4"/>
  <c r="R35" i="4"/>
  <c r="R34" i="4"/>
  <c r="R27" i="4"/>
  <c r="R33" i="4"/>
  <c r="D37" i="4"/>
  <c r="G37" i="4"/>
  <c r="A83" i="4"/>
  <c r="A80" i="4"/>
  <c r="A78" i="4"/>
  <c r="R54" i="4"/>
  <c r="R37" i="4" l="1"/>
  <c r="F105" i="6"/>
  <c r="E37" i="6"/>
  <c r="R25" i="4"/>
  <c r="G9" i="10" s="1"/>
  <c r="D105" i="6" l="1"/>
  <c r="G37" i="6"/>
  <c r="D106" i="6"/>
  <c r="F84" i="4"/>
  <c r="D107" i="6" l="1"/>
  <c r="F106" i="6"/>
  <c r="F17" i="10"/>
  <c r="E17" i="10"/>
  <c r="D17" i="10"/>
  <c r="C17" i="10"/>
  <c r="B17" i="10"/>
  <c r="D18" i="10"/>
  <c r="E18" i="10"/>
  <c r="F18" i="10"/>
  <c r="C18" i="10"/>
  <c r="B18" i="10"/>
  <c r="A23" i="10"/>
  <c r="A22" i="10"/>
  <c r="A21" i="10"/>
  <c r="A19" i="10"/>
  <c r="A20" i="10"/>
  <c r="F107" i="6" l="1"/>
  <c r="R40" i="4"/>
  <c r="G10" i="10" s="1"/>
  <c r="F80" i="4"/>
  <c r="B9" i="8" l="1"/>
  <c r="C46" i="4"/>
  <c r="E10" i="14"/>
  <c r="E11" i="14"/>
  <c r="E12" i="14"/>
  <c r="E13" i="14"/>
  <c r="E14" i="14"/>
  <c r="E15" i="14"/>
  <c r="E16" i="14"/>
  <c r="E17" i="14"/>
  <c r="E18" i="14"/>
  <c r="E19" i="14"/>
  <c r="E9" i="14"/>
  <c r="Q10" i="14"/>
  <c r="Q11" i="14"/>
  <c r="Q12" i="14"/>
  <c r="Q13" i="14"/>
  <c r="Q14" i="14"/>
  <c r="Q15" i="14"/>
  <c r="Q16" i="14"/>
  <c r="Q17" i="14"/>
  <c r="Q18" i="14"/>
  <c r="Q19" i="14"/>
  <c r="Q9" i="14"/>
  <c r="N10" i="14"/>
  <c r="N11" i="14"/>
  <c r="N12" i="14"/>
  <c r="N13" i="14"/>
  <c r="N14" i="14"/>
  <c r="N15" i="14"/>
  <c r="N16" i="14"/>
  <c r="N17" i="14"/>
  <c r="N18" i="14"/>
  <c r="N19" i="14"/>
  <c r="N9" i="14"/>
  <c r="K10" i="14"/>
  <c r="K11" i="14"/>
  <c r="K12" i="14"/>
  <c r="K13" i="14"/>
  <c r="K14" i="14"/>
  <c r="K15" i="14"/>
  <c r="K16" i="14"/>
  <c r="K17" i="14"/>
  <c r="K18" i="14"/>
  <c r="K19" i="14"/>
  <c r="K9" i="14"/>
  <c r="H10" i="14"/>
  <c r="H11" i="14"/>
  <c r="H12" i="14"/>
  <c r="H13" i="14"/>
  <c r="H14" i="14"/>
  <c r="H15" i="14"/>
  <c r="H16" i="14"/>
  <c r="H17" i="14"/>
  <c r="H18" i="14"/>
  <c r="H19" i="14"/>
  <c r="H9" i="14"/>
  <c r="F67" i="4"/>
  <c r="F65" i="4"/>
  <c r="E64" i="4"/>
  <c r="D64" i="4"/>
  <c r="C64" i="4"/>
  <c r="F82" i="4"/>
  <c r="F79" i="4"/>
  <c r="F78" i="4"/>
  <c r="D73" i="4"/>
  <c r="C73" i="4"/>
  <c r="O6" i="14"/>
  <c r="L6" i="14"/>
  <c r="I6" i="14"/>
  <c r="F6" i="14"/>
  <c r="C6" i="14"/>
  <c r="F74" i="4"/>
  <c r="F75" i="4"/>
  <c r="F76" i="4"/>
  <c r="F77" i="4"/>
  <c r="A77" i="4"/>
  <c r="A76" i="4"/>
  <c r="A75" i="4"/>
  <c r="A74" i="4"/>
  <c r="F66" i="4"/>
  <c r="F68" i="4"/>
  <c r="F69" i="4"/>
  <c r="F70" i="4"/>
  <c r="F71" i="4"/>
  <c r="F72" i="4"/>
  <c r="A72" i="4"/>
  <c r="A71" i="4"/>
  <c r="A70" i="4"/>
  <c r="A69" i="4"/>
  <c r="O46" i="4"/>
  <c r="L46" i="4"/>
  <c r="I46" i="4"/>
  <c r="F46" i="4"/>
  <c r="R23" i="4"/>
  <c r="R22" i="4"/>
  <c r="K7" i="4"/>
  <c r="K8" i="4"/>
  <c r="K9" i="4"/>
  <c r="K10" i="4"/>
  <c r="K11" i="4"/>
  <c r="K12" i="4"/>
  <c r="K13" i="4"/>
  <c r="K6" i="4"/>
  <c r="Q7" i="4"/>
  <c r="Q8" i="4"/>
  <c r="Q9" i="4"/>
  <c r="Q10" i="4"/>
  <c r="Q11" i="4"/>
  <c r="Q12" i="4"/>
  <c r="Q13" i="4"/>
  <c r="Q6" i="4"/>
  <c r="N7" i="4"/>
  <c r="N8" i="4"/>
  <c r="N9" i="4"/>
  <c r="N10" i="4"/>
  <c r="N11" i="4"/>
  <c r="N12" i="4"/>
  <c r="N13" i="4"/>
  <c r="N6" i="4"/>
  <c r="H7" i="4"/>
  <c r="H8" i="4"/>
  <c r="H9" i="4"/>
  <c r="H10" i="4"/>
  <c r="H11" i="4"/>
  <c r="H12" i="4"/>
  <c r="H13" i="4"/>
  <c r="H6" i="4"/>
  <c r="E7" i="4"/>
  <c r="E8" i="4"/>
  <c r="E9" i="4"/>
  <c r="E10" i="4"/>
  <c r="E11" i="4"/>
  <c r="E12" i="4"/>
  <c r="E13" i="4"/>
  <c r="E6" i="4"/>
  <c r="Q20" i="14"/>
  <c r="F83" i="4"/>
  <c r="F81" i="4"/>
  <c r="O5" i="4"/>
  <c r="L5" i="4"/>
  <c r="I5" i="4"/>
  <c r="F5" i="4"/>
  <c r="C5" i="4"/>
  <c r="O15" i="4"/>
  <c r="L15" i="4"/>
  <c r="I15" i="4"/>
  <c r="F15" i="4"/>
  <c r="C15" i="4"/>
  <c r="R7" i="4"/>
  <c r="R8" i="4"/>
  <c r="R9" i="4"/>
  <c r="R10" i="4"/>
  <c r="R11" i="4"/>
  <c r="R12" i="4"/>
  <c r="R13" i="4"/>
  <c r="R16" i="4"/>
  <c r="R17" i="4"/>
  <c r="R18" i="4"/>
  <c r="R19" i="4"/>
  <c r="R43" i="4"/>
  <c r="R52" i="4"/>
  <c r="R6" i="4"/>
  <c r="B4" i="8"/>
  <c r="B12" i="12"/>
  <c r="B11" i="12"/>
  <c r="B10" i="12"/>
  <c r="B9" i="12"/>
  <c r="L32" i="12"/>
  <c r="K32" i="12"/>
  <c r="J32" i="12"/>
  <c r="L43" i="12"/>
  <c r="K43" i="12"/>
  <c r="J43" i="12"/>
  <c r="J8" i="12"/>
  <c r="M10" i="12"/>
  <c r="L10" i="12"/>
  <c r="K10" i="12"/>
  <c r="J10" i="12"/>
  <c r="I10" i="12"/>
  <c r="M9" i="12"/>
  <c r="L9" i="12"/>
  <c r="K9" i="12"/>
  <c r="J9" i="12"/>
  <c r="I9" i="12"/>
  <c r="M8" i="12"/>
  <c r="L8" i="12"/>
  <c r="K8" i="12"/>
  <c r="I8" i="12"/>
  <c r="G26" i="12"/>
  <c r="A20" i="12"/>
  <c r="G20" i="12" s="1"/>
  <c r="A19" i="12"/>
  <c r="A33" i="12" s="1"/>
  <c r="A18" i="12"/>
  <c r="G18" i="12" s="1"/>
  <c r="A17" i="12"/>
  <c r="A31" i="12" s="1"/>
  <c r="G10" i="12"/>
  <c r="G9" i="12"/>
  <c r="G8" i="12"/>
  <c r="A12" i="12"/>
  <c r="M7" i="12" s="1"/>
  <c r="A11" i="12"/>
  <c r="L7" i="12" s="1"/>
  <c r="A10" i="12"/>
  <c r="K7" i="12" s="1"/>
  <c r="A9" i="12"/>
  <c r="J7" i="12" s="1"/>
  <c r="A8" i="12"/>
  <c r="I7" i="12" s="1"/>
  <c r="M60" i="12"/>
  <c r="L60" i="12"/>
  <c r="I60" i="12"/>
  <c r="F60" i="12"/>
  <c r="M58" i="12"/>
  <c r="J58" i="12"/>
  <c r="K58" i="12" s="1"/>
  <c r="G58" i="12"/>
  <c r="B58" i="12"/>
  <c r="E58" i="12" s="1"/>
  <c r="M56" i="12"/>
  <c r="I56" i="12"/>
  <c r="B17" i="6"/>
  <c r="B25" i="6"/>
  <c r="B23" i="6"/>
  <c r="B24" i="6"/>
  <c r="A64" i="4"/>
  <c r="D16" i="6"/>
  <c r="F16" i="6"/>
  <c r="A25" i="6"/>
  <c r="C2" i="4"/>
  <c r="I2" i="4"/>
  <c r="F2" i="4"/>
  <c r="O2" i="4"/>
  <c r="L2" i="4"/>
  <c r="L16" i="6"/>
  <c r="L26" i="6"/>
  <c r="L13" i="6" s="1"/>
  <c r="A73" i="4"/>
  <c r="A84" i="4"/>
  <c r="A24" i="6"/>
  <c r="A23" i="6"/>
  <c r="J16" i="6"/>
  <c r="J26" i="6"/>
  <c r="L12" i="6" s="1"/>
  <c r="H16" i="6"/>
  <c r="F2" i="8"/>
  <c r="E2" i="8"/>
  <c r="D2" i="8"/>
  <c r="C2" i="8"/>
  <c r="L12" i="8"/>
  <c r="F12" i="8"/>
  <c r="B34" i="12" s="1"/>
  <c r="E12" i="8"/>
  <c r="B33" i="12" s="1"/>
  <c r="D12" i="8"/>
  <c r="B32" i="12" s="1"/>
  <c r="C12" i="8"/>
  <c r="B31" i="12" s="1"/>
  <c r="B11" i="8"/>
  <c r="B10" i="8"/>
  <c r="B8" i="8"/>
  <c r="B7" i="8"/>
  <c r="B6" i="8"/>
  <c r="B5" i="8"/>
  <c r="B3" i="8"/>
  <c r="H26" i="6"/>
  <c r="L11" i="6" s="1"/>
  <c r="F26" i="6"/>
  <c r="L10" i="6" s="1"/>
  <c r="D26" i="6"/>
  <c r="L9" i="6" s="1"/>
  <c r="D58" i="12"/>
  <c r="E17" i="6" l="1"/>
  <c r="L41" i="6"/>
  <c r="J41" i="6"/>
  <c r="J48" i="6"/>
  <c r="J34" i="6"/>
  <c r="D41" i="6"/>
  <c r="D48" i="6"/>
  <c r="L48" i="6"/>
  <c r="L34" i="6"/>
  <c r="H48" i="6"/>
  <c r="F34" i="6"/>
  <c r="F48" i="6"/>
  <c r="F41" i="6"/>
  <c r="H34" i="6"/>
  <c r="H41" i="6"/>
  <c r="G17" i="6"/>
  <c r="D34" i="6"/>
  <c r="I17" i="6"/>
  <c r="K17" i="6"/>
  <c r="M17" i="6"/>
  <c r="J33" i="12"/>
  <c r="I56" i="4"/>
  <c r="J11" i="6" s="1"/>
  <c r="M11" i="6" s="1"/>
  <c r="N20" i="14"/>
  <c r="L56" i="4"/>
  <c r="J12" i="6" s="1"/>
  <c r="M12" i="6" s="1"/>
  <c r="O56" i="4"/>
  <c r="J13" i="6" s="1"/>
  <c r="M13" i="6" s="1"/>
  <c r="C56" i="4"/>
  <c r="J9" i="6" s="1"/>
  <c r="M9" i="6" s="1"/>
  <c r="F56" i="4"/>
  <c r="J10" i="6" s="1"/>
  <c r="M10" i="6" s="1"/>
  <c r="C85" i="4"/>
  <c r="E85" i="4"/>
  <c r="D85" i="4"/>
  <c r="M11" i="12"/>
  <c r="B62" i="12"/>
  <c r="M62" i="12"/>
  <c r="K20" i="14"/>
  <c r="H20" i="14"/>
  <c r="H10" i="12"/>
  <c r="I11" i="12"/>
  <c r="G17" i="12"/>
  <c r="A32" i="12"/>
  <c r="A40" i="12"/>
  <c r="F64" i="4"/>
  <c r="R21" i="4"/>
  <c r="G8" i="10" s="1"/>
  <c r="Q5" i="4"/>
  <c r="K11" i="12"/>
  <c r="J11" i="12"/>
  <c r="H9" i="12"/>
  <c r="R15" i="4"/>
  <c r="G7" i="10" s="1"/>
  <c r="B12" i="8"/>
  <c r="B103" i="6" s="1"/>
  <c r="B59" i="12"/>
  <c r="A34" i="12"/>
  <c r="L11" i="12"/>
  <c r="R46" i="4"/>
  <c r="F73" i="4"/>
  <c r="N5" i="4"/>
  <c r="K5" i="4"/>
  <c r="H5" i="4"/>
  <c r="R5" i="4"/>
  <c r="G6" i="10" s="1"/>
  <c r="E5" i="4"/>
  <c r="E20" i="14"/>
  <c r="H8" i="12"/>
  <c r="B26" i="6"/>
  <c r="B41" i="12"/>
  <c r="E62" i="12"/>
  <c r="F58" i="12"/>
  <c r="K62" i="12"/>
  <c r="L58" i="12"/>
  <c r="H58" i="12"/>
  <c r="H62" i="12" s="1"/>
  <c r="G19" i="12"/>
  <c r="G62" i="12"/>
  <c r="C18" i="6"/>
  <c r="J44" i="12"/>
  <c r="C48" i="6" l="1"/>
  <c r="C41" i="6"/>
  <c r="C34" i="6"/>
  <c r="J19" i="6"/>
  <c r="D11" i="12" s="1"/>
  <c r="D19" i="6"/>
  <c r="D8" i="12" s="1"/>
  <c r="F19" i="6"/>
  <c r="D9" i="12" s="1"/>
  <c r="H19" i="6"/>
  <c r="D10" i="12" s="1"/>
  <c r="L19" i="6"/>
  <c r="D12" i="12" s="1"/>
  <c r="H4" i="14"/>
  <c r="C21" i="10"/>
  <c r="R56" i="4"/>
  <c r="C38" i="4" s="1"/>
  <c r="D38" i="4" s="1"/>
  <c r="F85" i="4"/>
  <c r="B12" i="6"/>
  <c r="C20" i="10"/>
  <c r="C22" i="10"/>
  <c r="E21" i="10"/>
  <c r="E22" i="10"/>
  <c r="F22" i="10"/>
  <c r="E20" i="10"/>
  <c r="F21" i="10"/>
  <c r="F20" i="10"/>
  <c r="H11" i="12"/>
  <c r="I62" i="12"/>
  <c r="B61" i="12"/>
  <c r="B57" i="12"/>
  <c r="G11" i="10"/>
  <c r="C11" i="10" s="1"/>
  <c r="E2" i="12"/>
  <c r="I58" i="12"/>
  <c r="G61" i="12"/>
  <c r="G57" i="12"/>
  <c r="C19" i="6" l="1"/>
  <c r="B111" i="6" s="1"/>
  <c r="L20" i="6"/>
  <c r="C12" i="12" s="1"/>
  <c r="F20" i="6"/>
  <c r="F28" i="6" s="1"/>
  <c r="F57" i="4" s="1"/>
  <c r="J20" i="6"/>
  <c r="C11" i="12" s="1"/>
  <c r="H20" i="6"/>
  <c r="H28" i="6" s="1"/>
  <c r="I57" i="4" s="1"/>
  <c r="J35" i="6"/>
  <c r="J38" i="6" s="1"/>
  <c r="F35" i="6"/>
  <c r="F38" i="6" s="1"/>
  <c r="H35" i="6"/>
  <c r="L35" i="6"/>
  <c r="L38" i="6" s="1"/>
  <c r="F98" i="6"/>
  <c r="F101" i="6" s="1"/>
  <c r="L98" i="6"/>
  <c r="L101" i="6" s="1"/>
  <c r="D98" i="6"/>
  <c r="D101" i="6" s="1"/>
  <c r="J98" i="6"/>
  <c r="J101" i="6" s="1"/>
  <c r="H98" i="6"/>
  <c r="H91" i="6"/>
  <c r="L91" i="6"/>
  <c r="L94" i="6" s="1"/>
  <c r="J91" i="6"/>
  <c r="J94" i="6" s="1"/>
  <c r="F91" i="6"/>
  <c r="F94" i="6" s="1"/>
  <c r="D91" i="6"/>
  <c r="D94" i="6" s="1"/>
  <c r="L84" i="6"/>
  <c r="L87" i="6" s="1"/>
  <c r="H84" i="6"/>
  <c r="J84" i="6"/>
  <c r="J87" i="6" s="1"/>
  <c r="F84" i="6"/>
  <c r="F87" i="6" s="1"/>
  <c r="D84" i="6"/>
  <c r="D87" i="6" s="1"/>
  <c r="L77" i="6"/>
  <c r="L80" i="6" s="1"/>
  <c r="H77" i="6"/>
  <c r="J77" i="6"/>
  <c r="J80" i="6" s="1"/>
  <c r="F77" i="6"/>
  <c r="F80" i="6" s="1"/>
  <c r="D77" i="6"/>
  <c r="D80" i="6" s="1"/>
  <c r="D70" i="6"/>
  <c r="D73" i="6" s="1"/>
  <c r="L70" i="6"/>
  <c r="L73" i="6" s="1"/>
  <c r="J70" i="6"/>
  <c r="J73" i="6" s="1"/>
  <c r="H70" i="6"/>
  <c r="F70" i="6"/>
  <c r="F73" i="6" s="1"/>
  <c r="H63" i="6"/>
  <c r="L63" i="6"/>
  <c r="L66" i="6" s="1"/>
  <c r="J63" i="6"/>
  <c r="F63" i="6"/>
  <c r="F66" i="6" s="1"/>
  <c r="D63" i="6"/>
  <c r="D66" i="6" s="1"/>
  <c r="H56" i="6"/>
  <c r="D56" i="6"/>
  <c r="D59" i="6" s="1"/>
  <c r="L56" i="6"/>
  <c r="L59" i="6" s="1"/>
  <c r="J56" i="6"/>
  <c r="J59" i="6" s="1"/>
  <c r="F56" i="6"/>
  <c r="F59" i="6" s="1"/>
  <c r="L49" i="6"/>
  <c r="L52" i="6" s="1"/>
  <c r="J49" i="6"/>
  <c r="J52" i="6" s="1"/>
  <c r="H49" i="6"/>
  <c r="D49" i="6"/>
  <c r="D52" i="6" s="1"/>
  <c r="F49" i="6"/>
  <c r="F52" i="6" s="1"/>
  <c r="D35" i="6"/>
  <c r="D38" i="6" s="1"/>
  <c r="L42" i="6"/>
  <c r="L45" i="6" s="1"/>
  <c r="J42" i="6"/>
  <c r="J45" i="6" s="1"/>
  <c r="H42" i="6"/>
  <c r="I44" i="6" s="1"/>
  <c r="F42" i="6"/>
  <c r="F45" i="6" s="1"/>
  <c r="D42" i="6"/>
  <c r="D45" i="6" s="1"/>
  <c r="D20" i="6"/>
  <c r="F23" i="10"/>
  <c r="C23" i="10"/>
  <c r="G59" i="12"/>
  <c r="G85" i="4"/>
  <c r="D8" i="6" s="1"/>
  <c r="E8" i="6" s="1"/>
  <c r="B6" i="6"/>
  <c r="H16" i="12" l="1"/>
  <c r="I16" i="12" s="1"/>
  <c r="C9" i="12"/>
  <c r="J28" i="6"/>
  <c r="L57" i="4" s="1"/>
  <c r="L28" i="6"/>
  <c r="O57" i="4" s="1"/>
  <c r="C10" i="12"/>
  <c r="D13" i="12"/>
  <c r="D56" i="12" s="1"/>
  <c r="F56" i="12" s="1"/>
  <c r="F62" i="12" s="1"/>
  <c r="B20" i="6"/>
  <c r="G13" i="10" s="1"/>
  <c r="I100" i="6"/>
  <c r="B100" i="6" s="1"/>
  <c r="C98" i="6"/>
  <c r="C91" i="6"/>
  <c r="I93" i="6"/>
  <c r="C84" i="6"/>
  <c r="C70" i="6"/>
  <c r="C77" i="6"/>
  <c r="I86" i="6"/>
  <c r="I79" i="6"/>
  <c r="B79" i="6" s="1"/>
  <c r="I72" i="6"/>
  <c r="H105" i="6"/>
  <c r="C49" i="6"/>
  <c r="C63" i="6"/>
  <c r="I65" i="6"/>
  <c r="I58" i="6"/>
  <c r="H59" i="6" s="1"/>
  <c r="B59" i="6" s="1"/>
  <c r="C56" i="6"/>
  <c r="I51" i="6"/>
  <c r="B51" i="6" s="1"/>
  <c r="B44" i="6"/>
  <c r="C42" i="6"/>
  <c r="C8" i="12"/>
  <c r="D28" i="6"/>
  <c r="C57" i="4" s="1"/>
  <c r="C13" i="12" l="1"/>
  <c r="G64" i="12" s="1"/>
  <c r="R57" i="4"/>
  <c r="I63" i="4" s="1"/>
  <c r="D62" i="12"/>
  <c r="B11" i="6"/>
  <c r="B13" i="6" s="1"/>
  <c r="B28" i="6"/>
  <c r="H101" i="6"/>
  <c r="B101" i="6" s="1"/>
  <c r="B93" i="6"/>
  <c r="D27" i="10"/>
  <c r="H94" i="6"/>
  <c r="B94" i="6" s="1"/>
  <c r="H80" i="6"/>
  <c r="B80" i="6" s="1"/>
  <c r="B86" i="6"/>
  <c r="D26" i="10"/>
  <c r="H87" i="6"/>
  <c r="B87" i="6" s="1"/>
  <c r="B72" i="6"/>
  <c r="D24" i="10"/>
  <c r="H73" i="6"/>
  <c r="B73" i="6" s="1"/>
  <c r="B65" i="6"/>
  <c r="D23" i="10"/>
  <c r="H66" i="6"/>
  <c r="B66" i="6" s="1"/>
  <c r="D20" i="10"/>
  <c r="D21" i="10"/>
  <c r="B58" i="6"/>
  <c r="D22" i="10"/>
  <c r="H45" i="6"/>
  <c r="B45" i="6" s="1"/>
  <c r="H52" i="6"/>
  <c r="B52" i="6" s="1"/>
  <c r="I37" i="6"/>
  <c r="H38" i="6" s="1"/>
  <c r="B38" i="6" s="1"/>
  <c r="F64" i="12" l="1"/>
  <c r="J56" i="12"/>
  <c r="L56" i="12" s="1"/>
  <c r="C35" i="6"/>
  <c r="B105" i="6" s="1"/>
  <c r="B112" i="6" s="1"/>
  <c r="B110" i="6" s="1"/>
  <c r="B9" i="6" s="1"/>
  <c r="B37" i="6"/>
  <c r="H106" i="6"/>
  <c r="H107" i="6" s="1"/>
  <c r="B107" i="6" s="1"/>
  <c r="J62" i="12" l="1"/>
  <c r="J57" i="12" s="1"/>
  <c r="B106" i="6"/>
  <c r="J61" i="12" l="1"/>
  <c r="J59" i="12"/>
  <c r="L62" i="12"/>
  <c r="B8" i="6"/>
  <c r="F28" i="10" l="1"/>
  <c r="F25" i="10"/>
  <c r="B28" i="10"/>
  <c r="B25" i="10"/>
  <c r="B25" i="12"/>
  <c r="B21" i="12"/>
  <c r="B24" i="12"/>
  <c r="D19" i="12" l="1"/>
  <c r="B22" i="10"/>
  <c r="G22" i="10" s="1"/>
  <c r="D18" i="12"/>
  <c r="H22" i="12"/>
  <c r="B22" i="12"/>
  <c r="H25" i="12"/>
  <c r="E25" i="10"/>
  <c r="E28" i="10"/>
  <c r="D28" i="10"/>
  <c r="C25" i="10"/>
  <c r="C28" i="10"/>
  <c r="D24" i="12"/>
  <c r="E24" i="12" s="1"/>
  <c r="B26" i="10"/>
  <c r="G26" i="10" s="1"/>
  <c r="D25" i="12"/>
  <c r="B27" i="10"/>
  <c r="G27" i="10" s="1"/>
  <c r="D22" i="12"/>
  <c r="B24" i="10"/>
  <c r="G24" i="10" s="1"/>
  <c r="D23" i="12"/>
  <c r="B26" i="12"/>
  <c r="D26" i="12"/>
  <c r="F19" i="10"/>
  <c r="H17" i="12"/>
  <c r="D19" i="10"/>
  <c r="H24" i="12"/>
  <c r="H21" i="12"/>
  <c r="B18" i="12"/>
  <c r="H18" i="12"/>
  <c r="B20" i="12"/>
  <c r="H20" i="12"/>
  <c r="B23" i="10"/>
  <c r="G23" i="10" s="1"/>
  <c r="D21" i="12"/>
  <c r="B19" i="12"/>
  <c r="H19" i="12"/>
  <c r="D20" i="12" l="1"/>
  <c r="E20" i="12" s="1"/>
  <c r="B21" i="10"/>
  <c r="G21" i="10" s="1"/>
  <c r="B20" i="10"/>
  <c r="G20" i="10" s="1"/>
  <c r="H23" i="12"/>
  <c r="B23" i="12"/>
  <c r="E23" i="12" s="1"/>
  <c r="H26" i="12"/>
  <c r="E25" i="12"/>
  <c r="E19" i="12"/>
  <c r="G28" i="10"/>
  <c r="D25" i="10"/>
  <c r="G25" i="10" s="1"/>
  <c r="E21" i="12"/>
  <c r="B17" i="12"/>
  <c r="B19" i="10"/>
  <c r="C9" i="6"/>
  <c r="E19" i="10"/>
  <c r="E26" i="12"/>
  <c r="E18" i="12"/>
  <c r="C19" i="10" l="1"/>
  <c r="G19" i="10" s="1"/>
  <c r="D17" i="12"/>
  <c r="D27" i="12" s="1"/>
  <c r="I17" i="12"/>
  <c r="I27" i="12" s="1"/>
  <c r="E22" i="12"/>
  <c r="B27" i="12"/>
  <c r="C17" i="12" s="1"/>
  <c r="B13" i="8"/>
  <c r="E17" i="12" l="1"/>
  <c r="B7" i="6"/>
  <c r="D12" i="6" s="1"/>
  <c r="H19" i="10"/>
  <c r="G44" i="12" s="1"/>
  <c r="E27" i="12"/>
  <c r="C26" i="12"/>
  <c r="C18" i="12"/>
  <c r="C25" i="12"/>
  <c r="C24" i="12"/>
  <c r="C21" i="12"/>
  <c r="C23" i="12"/>
  <c r="C19" i="12"/>
  <c r="C20" i="12"/>
  <c r="C22" i="12"/>
  <c r="B10" i="6" l="1"/>
  <c r="D10" i="6" s="1"/>
  <c r="E10" i="6" s="1"/>
  <c r="D13" i="6"/>
  <c r="E13" i="6" s="1"/>
  <c r="D11" i="6"/>
  <c r="E11" i="6" s="1"/>
  <c r="G12" i="10" s="1"/>
  <c r="E44" i="12"/>
  <c r="C27" i="12"/>
  <c r="E29" i="10" l="1"/>
  <c r="E30" i="10" s="1"/>
  <c r="F29" i="10"/>
  <c r="F30" i="10" s="1"/>
  <c r="C29" i="10"/>
  <c r="C30" i="10" s="1"/>
  <c r="B29" i="10"/>
  <c r="D29" i="10"/>
  <c r="D30" i="10" s="1"/>
  <c r="G50" i="12"/>
  <c r="E50" i="12"/>
  <c r="F50" i="12"/>
  <c r="E31" i="12" l="1"/>
  <c r="G29" i="10"/>
  <c r="H29" i="10" s="1"/>
  <c r="B30" i="10"/>
  <c r="G31" i="12" l="1"/>
  <c r="F31" i="12" s="1"/>
  <c r="F44" i="12"/>
  <c r="H44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Mohammed Benyagoub</author>
  </authors>
  <commentList>
    <comment ref="B5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Mohammed Benyagoub:</t>
        </r>
        <r>
          <rPr>
            <sz val="9"/>
            <color indexed="81"/>
            <rFont val="Tahoma"/>
            <family val="2"/>
          </rPr>
          <t xml:space="preserve">
Au plus tard le 31 mars 2016; le CRIBIQ retient 10 % du montant prévu et sera déboursé lors du drnier versement (cellule L42)</t>
        </r>
      </text>
    </comment>
    <comment ref="G56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Mohammed Benyagoub:</t>
        </r>
        <r>
          <rPr>
            <sz val="9"/>
            <color indexed="81"/>
            <rFont val="Tahoma"/>
            <family val="2"/>
          </rPr>
          <t xml:space="preserve">
Au plus tard: le 31 mars 2017; le CRIBIQ retient 10 % du montant prévu et sera déboursé lors du drnier versement (cellule L42)</t>
        </r>
      </text>
    </comment>
    <comment ref="J56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Mohammed Benyagoub:</t>
        </r>
        <r>
          <rPr>
            <sz val="9"/>
            <color indexed="81"/>
            <rFont val="Tahoma"/>
            <family val="2"/>
          </rPr>
          <t xml:space="preserve">
Au plus tard le 31 mars 2018; le CRIBIQ retient 10 % du montant prévu et sera déboursé lors du drnier versement (cellule L42)</t>
        </r>
      </text>
    </comment>
  </commentList>
</comments>
</file>

<file path=xl/sharedStrings.xml><?xml version="1.0" encoding="utf-8"?>
<sst xmlns="http://schemas.openxmlformats.org/spreadsheetml/2006/main" count="538" uniqueCount="342">
  <si>
    <t>TOTAL</t>
  </si>
  <si>
    <t>Total</t>
  </si>
  <si>
    <t>Frais de gestion du CRIBIQ</t>
  </si>
  <si>
    <t>Contribution des industriels au frais de gestion du CRIBIQ</t>
  </si>
  <si>
    <t>Frais indirects de la recherche</t>
  </si>
  <si>
    <t>Partenaire industriel 1</t>
  </si>
  <si>
    <t>Partenaire industriel 2</t>
  </si>
  <si>
    <t>Partenaire industriel 3</t>
  </si>
  <si>
    <t>Partenaire industriel 4</t>
  </si>
  <si>
    <t>Institution 1</t>
  </si>
  <si>
    <t>Institution 2</t>
  </si>
  <si>
    <t>Institution 3</t>
  </si>
  <si>
    <t>Institution 4</t>
  </si>
  <si>
    <t>Légende</t>
  </si>
  <si>
    <t>OSP</t>
  </si>
  <si>
    <t>Organisme subventionnaire public</t>
  </si>
  <si>
    <t>Organisme 1</t>
  </si>
  <si>
    <t>Organisme 2</t>
  </si>
  <si>
    <t>Organisme 3</t>
  </si>
  <si>
    <t>OSP 3</t>
  </si>
  <si>
    <t>Prorata</t>
  </si>
  <si>
    <t>Contribution aux coûts directs</t>
  </si>
  <si>
    <t>Contribution de l'entreprise 1 aux frais de gestion du CRIBIQ</t>
  </si>
  <si>
    <t>Total des organismes subventionnaires publics  aux coût directs</t>
  </si>
  <si>
    <t>Total des Frais indirects de la recherche assumés par les entreprises</t>
  </si>
  <si>
    <t>Année 1</t>
  </si>
  <si>
    <t>Année 2</t>
  </si>
  <si>
    <t>Année 3</t>
  </si>
  <si>
    <t>Partenaire industriel 5</t>
  </si>
  <si>
    <t>Contribution en espèces aux  coûts directs</t>
  </si>
  <si>
    <t>Contributions considérées en nature des entreprises aux coûts directs du projet</t>
  </si>
  <si>
    <t>Montants totaux en espèces demandés aux entreprises</t>
  </si>
  <si>
    <t>Source de la subvention</t>
  </si>
  <si>
    <t>Choisissez la source</t>
  </si>
  <si>
    <t>Montant total demandé aux autres OSP</t>
  </si>
  <si>
    <t>Catégorie de l'IRPQ</t>
  </si>
  <si>
    <t>Institution 5</t>
  </si>
  <si>
    <t>Montant demandé au CRIBIQ</t>
  </si>
  <si>
    <t>IRPQ</t>
  </si>
  <si>
    <t xml:space="preserve">IDENTIFICATION DES ORGANISMES SUBVENTIONNAIRES PUBLICS (OSP) </t>
  </si>
  <si>
    <t>IDENTIFICATION DES INSTITUTS DE RECHERCHE PUBLICS DU QUÉBEC (IRPQ)</t>
  </si>
  <si>
    <t>OSP partenaires dans le projet</t>
  </si>
  <si>
    <t>IRPQ partenaires dans le projet</t>
  </si>
  <si>
    <t>RÉSUMÉ DU MONTAGE FINANCIER DU PROJET</t>
  </si>
  <si>
    <t>CONTRIBUTIONS PUBLIQUES AU PROJET</t>
  </si>
  <si>
    <t>Contributions en espèces des entreprises aux coûts directs du projet</t>
  </si>
  <si>
    <t>&lt;</t>
  </si>
  <si>
    <t xml:space="preserve">Calcul du ratio contribution des autres OSP </t>
  </si>
  <si>
    <t>Calcul du ratio contributions publiques aux coûts directs</t>
  </si>
  <si>
    <t>REPARTITION DES FRAIS DE GESTION DU CRIBIQ</t>
  </si>
  <si>
    <t xml:space="preserve"> </t>
  </si>
  <si>
    <r>
      <t>TOTAL</t>
    </r>
    <r>
      <rPr>
        <b/>
        <sz val="18"/>
        <color indexed="17"/>
        <rFont val="Calibri"/>
        <family val="2"/>
      </rPr>
      <t xml:space="preserve"> </t>
    </r>
    <r>
      <rPr>
        <b/>
        <sz val="16"/>
        <rFont val="Calibri"/>
        <family val="2"/>
      </rPr>
      <t xml:space="preserve"> </t>
    </r>
  </si>
  <si>
    <t>VÉRIFICATION DU TOTAL VS FORMULAIRE A2</t>
  </si>
  <si>
    <t xml:space="preserve">Calcul du ratio contributions industrielles </t>
  </si>
  <si>
    <t>FIR</t>
  </si>
  <si>
    <t>Frais indirects de recherche</t>
  </si>
  <si>
    <t>Postes budgétaires admissibles</t>
  </si>
  <si>
    <t>Salaires, traitement et avantages sociaux</t>
  </si>
  <si>
    <t>Coût admissible pour le calcul des FIR</t>
  </si>
  <si>
    <t>Bourses aux étudiants</t>
  </si>
  <si>
    <t xml:space="preserve">CONTRIBUTIONS PRIVÉES AU PROJET </t>
  </si>
  <si>
    <t>Total des contributions en nature des entreprises</t>
  </si>
  <si>
    <t>Pourcentage du coût direct en espèces</t>
  </si>
  <si>
    <t>OSP 2</t>
  </si>
  <si>
    <t>Industriel 2</t>
  </si>
  <si>
    <t>Industriel 3</t>
  </si>
  <si>
    <t>Industriel 4</t>
  </si>
  <si>
    <t>Industriel 5</t>
  </si>
  <si>
    <t>Remplissez d'abord le formulaire A5- contribution en nature (requis à la demande détaillée)</t>
  </si>
  <si>
    <t>Institut de recherche publique au Québec (Univ., CCTT, lab. Gouv., etc)</t>
  </si>
  <si>
    <t>CCTT</t>
  </si>
  <si>
    <t>Num du projet</t>
  </si>
  <si>
    <t xml:space="preserve">NMT de départ </t>
  </si>
  <si>
    <t>Titre</t>
  </si>
  <si>
    <t>Durée</t>
  </si>
  <si>
    <t>Fiche Projet</t>
  </si>
  <si>
    <t>FGC</t>
  </si>
  <si>
    <t>Part CRIBIQ</t>
  </si>
  <si>
    <t>Part Industriel</t>
  </si>
  <si>
    <t>Taxes</t>
  </si>
  <si>
    <t>Engag. CRIBIQ vs IRPQ</t>
  </si>
  <si>
    <t>Engag. OSP  envers IRPQ</t>
  </si>
  <si>
    <t>Type</t>
  </si>
  <si>
    <t>Mnt OSP</t>
  </si>
  <si>
    <t>Engag. Total  IND (En espèces)</t>
  </si>
  <si>
    <t>IND</t>
  </si>
  <si>
    <t>IND Participants (en nature)</t>
  </si>
  <si>
    <t>Calcul des FIR</t>
  </si>
  <si>
    <t>Mnt (nat.)</t>
  </si>
  <si>
    <t>% Coûts admissible pour FIR</t>
  </si>
  <si>
    <t>% FIR</t>
  </si>
  <si>
    <t>Mnt FIR</t>
  </si>
  <si>
    <t>NB  IND participants</t>
  </si>
  <si>
    <t>PME</t>
  </si>
  <si>
    <t>GE</t>
  </si>
  <si>
    <t>Regroupt</t>
  </si>
  <si>
    <t>Ventilation du Coût total du projet</t>
  </si>
  <si>
    <t>NB  IRPQ participants</t>
  </si>
  <si>
    <t>Coût admissibles</t>
  </si>
  <si>
    <t>FIR-CRIBIQ</t>
  </si>
  <si>
    <t>Coût total</t>
  </si>
  <si>
    <t>Univ</t>
  </si>
  <si>
    <t>Autres IRPQ</t>
  </si>
  <si>
    <t>Frais indirects de recherche des IRPQ</t>
  </si>
  <si>
    <t>Lettre d'intention</t>
  </si>
  <si>
    <t>RATIOS</t>
  </si>
  <si>
    <t>Industriel(s)</t>
  </si>
  <si>
    <t>Recommandation CATE</t>
  </si>
  <si>
    <t>% Public</t>
  </si>
  <si>
    <t>% Ind.</t>
  </si>
  <si>
    <t>Institut(s) de recherche publique au Québec</t>
  </si>
  <si>
    <t>Autre(s) organisme(s) subventionnaires publics</t>
  </si>
  <si>
    <t>Acceptation par CA</t>
  </si>
  <si>
    <t>DD</t>
  </si>
  <si>
    <t>Demande déatillée soumise au CRIBIQ</t>
  </si>
  <si>
    <t>Ventillation des versements et ratios</t>
  </si>
  <si>
    <t>An 1 (au 28 février 2016)</t>
  </si>
  <si>
    <t xml:space="preserve">An2 (au 28 février 2017) </t>
  </si>
  <si>
    <t>À la plus lointaine des dates (au28 févriers 2018 ou versement totaux des partenaires financiers)</t>
  </si>
  <si>
    <t>Coût total du Projet</t>
  </si>
  <si>
    <t xml:space="preserve">Coût direct </t>
  </si>
  <si>
    <t>FG du CRIBIQ</t>
  </si>
  <si>
    <t>ss-total</t>
  </si>
  <si>
    <t>Coût direct</t>
  </si>
  <si>
    <t>ss-total cummultaif</t>
  </si>
  <si>
    <t>CRIBIQ</t>
  </si>
  <si>
    <t>% CRIBIQ vs coût direct</t>
  </si>
  <si>
    <t>Industriels</t>
  </si>
  <si>
    <t>% Indus. vs coût direct</t>
  </si>
  <si>
    <t>CRSNG</t>
  </si>
  <si>
    <t>% public vs coûts dir.</t>
  </si>
  <si>
    <t>FIR-IND</t>
  </si>
  <si>
    <t>Montant</t>
  </si>
  <si>
    <t>FGC (Hors Taxes)</t>
  </si>
  <si>
    <t>Demandeur principal</t>
  </si>
  <si>
    <t>Responsable CRIBIQ</t>
  </si>
  <si>
    <t>Mnt engagé pour le financement des coûts admissibles</t>
  </si>
  <si>
    <t>FIR industriel</t>
  </si>
  <si>
    <t>Montant total versé par l'industriel</t>
  </si>
  <si>
    <t>A venir</t>
  </si>
  <si>
    <t>Maitrise</t>
  </si>
  <si>
    <t>PhD</t>
  </si>
  <si>
    <t>PostDoc</t>
  </si>
  <si>
    <t>nb</t>
  </si>
  <si>
    <t>Autres</t>
  </si>
  <si>
    <t>Techniciens</t>
  </si>
  <si>
    <t xml:space="preserve">Professionnels de recherche </t>
  </si>
  <si>
    <t>Chargé de porjets</t>
  </si>
  <si>
    <t xml:space="preserve">Assitant de recherche </t>
  </si>
  <si>
    <t xml:space="preserve">Autres: </t>
  </si>
  <si>
    <t>Montant total projet</t>
  </si>
  <si>
    <t xml:space="preserve">Détaillez s'il y a lieu: </t>
  </si>
  <si>
    <t>Total par IRPQ</t>
  </si>
  <si>
    <t>Ventilation du coût du projet par année</t>
  </si>
  <si>
    <t xml:space="preserve">Calcul ETP impliqués dans le projet </t>
  </si>
  <si>
    <t>Personnel participant au projet</t>
  </si>
  <si>
    <t>Durée du projet en semaines</t>
  </si>
  <si>
    <t>Technicien(s)</t>
  </si>
  <si>
    <t>Étudiants (s) Maitrise</t>
  </si>
  <si>
    <t>Étudiant(s) doctorat</t>
  </si>
  <si>
    <t>Stagiaire(s) Postdoctoraux</t>
  </si>
  <si>
    <t>Autre</t>
  </si>
  <si>
    <t xml:space="preserve">Nb. d'heures/semaine d'implication </t>
  </si>
  <si>
    <t>ETP</t>
  </si>
  <si>
    <t xml:space="preserve">Montant considéré pour le transfert </t>
  </si>
  <si>
    <t>Montant considéré pour le transfert</t>
  </si>
  <si>
    <t xml:space="preserve">Fournitures </t>
  </si>
  <si>
    <t>Honoraires professionnels 1</t>
  </si>
  <si>
    <t>Honoraires professionnels 2</t>
  </si>
  <si>
    <t xml:space="preserve">Professionnel(s) de recherche </t>
  </si>
  <si>
    <t>Assistant(s)  de recherche</t>
  </si>
  <si>
    <t xml:space="preserve">Nombre d'heures travaillées par semaine pour un temps plein </t>
  </si>
  <si>
    <t xml:space="preserve">ETP sur la durée du projet </t>
  </si>
  <si>
    <t xml:space="preserve">Produits consommables </t>
  </si>
  <si>
    <t>Chargé(s)  de projets</t>
  </si>
  <si>
    <t>Chargé de projets</t>
  </si>
  <si>
    <t xml:space="preserve">% dédié au transfert technologique* </t>
  </si>
  <si>
    <t>Nb. de semaine  pendant lesquelles le PHQ est impliqué dans le projet</t>
  </si>
  <si>
    <t xml:space="preserve">Dans ce formulaire, le genre masculin est utilisé pour alléger le texte, et ce, sans préjudice pour la forme féminine </t>
  </si>
  <si>
    <t xml:space="preserve">Total des Frais de gestion du CRIBIQ assumés par les entreprises incluant les taxes non récupérables </t>
  </si>
  <si>
    <t>Frais de déplacement</t>
  </si>
  <si>
    <t xml:space="preserve">  </t>
  </si>
  <si>
    <t xml:space="preserve">Contributions industrielles </t>
  </si>
  <si>
    <t>Total FIR industriels et CRIBIQ</t>
  </si>
  <si>
    <t>Calcul du ratio contribution du MEI aux coûts directs</t>
  </si>
  <si>
    <t>Contribution du MEI aux frais de gestion du CRIBIQ</t>
  </si>
  <si>
    <t>% MEI</t>
  </si>
  <si>
    <t>MEI</t>
  </si>
  <si>
    <t>Contribution du MEI aux dépenses admissibles du projet</t>
  </si>
  <si>
    <t xml:space="preserve">Total des dépenses admissibles du projet </t>
  </si>
  <si>
    <t xml:space="preserve">Montant total demandé à l'industriel 1 </t>
  </si>
  <si>
    <t>Total des coûts directs en espèces du projet selon A2</t>
  </si>
  <si>
    <t xml:space="preserve"> Contribution du CRIBIQ aux dépenses admissibles</t>
  </si>
  <si>
    <t>Total des contributions industrielles en espèces + nature</t>
  </si>
  <si>
    <t xml:space="preserve">A. Salaires, traitements et avantages sociaux </t>
  </si>
  <si>
    <t>B. Bourses aux étudiants</t>
  </si>
  <si>
    <t>H. Frais de diffusion des connaissances</t>
  </si>
  <si>
    <t>I. Frais de plateforme (animalerie; serres, laboratoire lourd, … etc.)</t>
  </si>
  <si>
    <t xml:space="preserve">C. Produits consommables et fournitures </t>
  </si>
  <si>
    <t>Coût admissible</t>
  </si>
  <si>
    <t>Coût par équipement</t>
  </si>
  <si>
    <t>Revenus</t>
  </si>
  <si>
    <t xml:space="preserve">Coûts directs  </t>
  </si>
  <si>
    <t>Produits consommables et fournitures</t>
  </si>
  <si>
    <t>F. Frais de gestion et d'exploitation de propriété intellectuellle</t>
  </si>
  <si>
    <t>D. Équipement (partie admissible seulement)</t>
  </si>
  <si>
    <t>Formulaire A2: Ventillation des coûts directs du projet</t>
  </si>
  <si>
    <t>Partenaire industriel 6</t>
  </si>
  <si>
    <t>Partenaire industriel 7</t>
  </si>
  <si>
    <t>Partenaire industriel 8</t>
  </si>
  <si>
    <t>Partenaire industriel 9</t>
  </si>
  <si>
    <t>Partenaire industriel 10</t>
  </si>
  <si>
    <t>Industriel 6</t>
  </si>
  <si>
    <t>Industriel 7</t>
  </si>
  <si>
    <t>Industriel 8</t>
  </si>
  <si>
    <t>Industriel 9</t>
  </si>
  <si>
    <t>Industriel 10</t>
  </si>
  <si>
    <r>
      <t xml:space="preserve">Partenaires privés
</t>
    </r>
    <r>
      <rPr>
        <sz val="9"/>
        <color theme="1"/>
        <rFont val="Calibri"/>
        <family val="2"/>
        <scheme val="minor"/>
      </rPr>
      <t>(énumérer les industriels par ordre 
décroissant de contribution es espèces)</t>
    </r>
  </si>
  <si>
    <t xml:space="preserve"> Formulaire A3: Montage financier du projet (coûts directs)</t>
  </si>
  <si>
    <t xml:space="preserve">Total FIR </t>
  </si>
  <si>
    <t>Description ds contributions en nature des entreprises et comment elles sont essentielles à la réalisation du projet</t>
  </si>
  <si>
    <t>Nature de l'IRPQ</t>
  </si>
  <si>
    <t>Données</t>
  </si>
  <si>
    <t>AGRINOVA</t>
  </si>
  <si>
    <t>BIOPTERRE</t>
  </si>
  <si>
    <t>CANMET</t>
  </si>
  <si>
    <t>CECPA</t>
  </si>
  <si>
    <t>CÉPROCQ</t>
  </si>
  <si>
    <t xml:space="preserve">CNRC </t>
  </si>
  <si>
    <t>COREM</t>
  </si>
  <si>
    <t>CRBM</t>
  </si>
  <si>
    <t>CRIQ (IQ)</t>
  </si>
  <si>
    <t>CTE</t>
  </si>
  <si>
    <t>CTRI</t>
  </si>
  <si>
    <t>FPINNOVATIONS</t>
  </si>
  <si>
    <t>INNOFIBRE</t>
  </si>
  <si>
    <t>INRS</t>
  </si>
  <si>
    <t>IRDA</t>
  </si>
  <si>
    <t>ITEGA</t>
  </si>
  <si>
    <t>MERINOV</t>
  </si>
  <si>
    <t>Kemitek (OLÉOTEK)</t>
  </si>
  <si>
    <t>POLYTECHNIQE</t>
  </si>
  <si>
    <t>SEREX</t>
  </si>
  <si>
    <t>TRANSBIOTECH</t>
  </si>
  <si>
    <t xml:space="preserve">U. de MONTRÉAL </t>
  </si>
  <si>
    <t>UQAC</t>
  </si>
  <si>
    <t>UQAM</t>
  </si>
  <si>
    <t>UQAR</t>
  </si>
  <si>
    <t>UQAT</t>
  </si>
  <si>
    <t>UQTR</t>
  </si>
  <si>
    <t>UQO</t>
  </si>
  <si>
    <t>U. de SHERBROOKE</t>
  </si>
  <si>
    <t>U. LAVAL</t>
  </si>
  <si>
    <t>U. McGILL</t>
  </si>
  <si>
    <t>CEROM</t>
  </si>
  <si>
    <t>CINTECH</t>
  </si>
  <si>
    <t>CERFO</t>
  </si>
  <si>
    <t>CNETE</t>
  </si>
  <si>
    <t>CRVI</t>
  </si>
  <si>
    <t>CTTÉI</t>
  </si>
  <si>
    <t>Décision du  MEI</t>
  </si>
  <si>
    <t>CDBQ</t>
  </si>
  <si>
    <t>Montants FG 
avant taxes</t>
  </si>
  <si>
    <t>NMT de départ</t>
  </si>
  <si>
    <t>NMT de fin prévu</t>
  </si>
  <si>
    <t>NMT de fin</t>
  </si>
  <si>
    <t>Identifier le type d'entreprise</t>
  </si>
  <si>
    <r>
      <t xml:space="preserve">Nombre total d'employés de l'entreprise
</t>
    </r>
    <r>
      <rPr>
        <b/>
        <sz val="10"/>
        <color rgb="FFFF0000"/>
        <rFont val="Calibri"/>
        <family val="2"/>
        <scheme val="minor"/>
      </rPr>
      <t xml:space="preserve"> (Obligatoire)</t>
    </r>
  </si>
  <si>
    <r>
      <rPr>
        <b/>
        <sz val="10"/>
        <color theme="1"/>
        <rFont val="Calibri"/>
        <family val="2"/>
        <scheme val="minor"/>
      </rPr>
      <t xml:space="preserve">Nb d'employés en R&amp;D
</t>
    </r>
    <r>
      <rPr>
        <b/>
        <sz val="10"/>
        <color rgb="FFFF0000"/>
        <rFont val="Calibri"/>
        <family val="2"/>
        <scheme val="minor"/>
      </rPr>
      <t xml:space="preserve"> (Obligatoire)</t>
    </r>
  </si>
  <si>
    <r>
      <t xml:space="preserve"># NEQ : indentifiaction Registre des entreprises du Qc
</t>
    </r>
    <r>
      <rPr>
        <b/>
        <sz val="10"/>
        <color rgb="FFFF0000"/>
        <rFont val="Calibri"/>
        <family val="2"/>
        <scheme val="minor"/>
      </rPr>
      <t xml:space="preserve"> (Obligatoire)</t>
    </r>
  </si>
  <si>
    <t>IDENTIFICATION DU/DES PARTENAIRES INDUSTRIELS</t>
  </si>
  <si>
    <t>Type ENTR</t>
  </si>
  <si>
    <t>Prénom et nom</t>
  </si>
  <si>
    <t>Sélectionner</t>
  </si>
  <si>
    <t>Regroupement industriel</t>
  </si>
  <si>
    <t>Académiques/CdeR</t>
  </si>
  <si>
    <t>Identifiez Type ENTR</t>
  </si>
  <si>
    <t>Sélectionnez type de partenaire</t>
  </si>
  <si>
    <r>
      <rPr>
        <b/>
        <sz val="11"/>
        <rFont val="Calibri"/>
        <family val="2"/>
        <scheme val="minor"/>
      </rPr>
      <t>Équipement :</t>
    </r>
    <r>
      <rPr>
        <sz val="11"/>
        <rFont val="Calibri"/>
        <family val="2"/>
        <scheme val="minor"/>
      </rPr>
      <t xml:space="preserve"> Description et justification </t>
    </r>
    <r>
      <rPr>
        <sz val="11"/>
        <color rgb="FFFF0000"/>
        <rFont val="Calibri"/>
        <family val="2"/>
        <scheme val="minor"/>
      </rPr>
      <t>(obligatoire)</t>
    </r>
  </si>
  <si>
    <r>
      <rPr>
        <b/>
        <sz val="11"/>
        <rFont val="Calibri"/>
        <family val="2"/>
        <scheme val="minor"/>
      </rPr>
      <t>Équipement :</t>
    </r>
    <r>
      <rPr>
        <sz val="11"/>
        <rFont val="Calibri"/>
        <family val="2"/>
        <scheme val="minor"/>
      </rPr>
      <t xml:space="preserve"> Description et justification</t>
    </r>
    <r>
      <rPr>
        <sz val="11"/>
        <color rgb="FFFF0000"/>
        <rFont val="Calibri"/>
        <family val="2"/>
        <scheme val="minor"/>
      </rPr>
      <t xml:space="preserve"> (obligatoire)</t>
    </r>
  </si>
  <si>
    <r>
      <rPr>
        <b/>
        <sz val="20"/>
        <color rgb="FFFF0000"/>
        <rFont val="Calibri"/>
        <family val="2"/>
        <scheme val="minor"/>
      </rPr>
      <t xml:space="preserve">* </t>
    </r>
    <r>
      <rPr>
        <sz val="12"/>
        <color theme="1"/>
        <rFont val="Calibri"/>
        <family val="2"/>
        <scheme val="minor"/>
      </rPr>
      <t>Transfert des résultats, des connaisances et du savoir faire aux industriels participants au projet : $ équivalents</t>
    </r>
  </si>
  <si>
    <t>Sélectionner le type de partenaire</t>
  </si>
  <si>
    <t>TYPE DE PROJET</t>
  </si>
  <si>
    <t>Description</t>
  </si>
  <si>
    <r>
      <t xml:space="preserve">G. Honoraires professionnels
</t>
    </r>
    <r>
      <rPr>
        <b/>
        <sz val="10"/>
        <color theme="5" tint="-0.249977111117893"/>
        <rFont val="Calibri"/>
        <family val="2"/>
        <scheme val="minor"/>
      </rPr>
      <t>Représente au maximum 10% du coût total du projet sans toutefois dépasser 25 000$</t>
    </r>
  </si>
  <si>
    <t>Recommandation CPF</t>
  </si>
  <si>
    <t>Fédérale</t>
  </si>
  <si>
    <t>Justifer le montant :</t>
  </si>
  <si>
    <t>E. Frais de déplacement et de séjour</t>
  </si>
  <si>
    <t>Frais d'équipement</t>
  </si>
  <si>
    <t>Calcul RÉEL des frais de gestion du CRIBIQ de l'entreprise 1</t>
  </si>
  <si>
    <t>Industriel 1</t>
  </si>
  <si>
    <t xml:space="preserve">Le calcul des FIR présenté au formulaire A4 est à titre indicatif. </t>
  </si>
  <si>
    <t>% de FIR appliqué aux contributions industrielles, 
max. 27%</t>
  </si>
  <si>
    <r>
      <t>Vérification revenus du projet selon A3</t>
    </r>
    <r>
      <rPr>
        <b/>
        <sz val="11"/>
        <color rgb="FFFF0000"/>
        <rFont val="Calibri"/>
        <family val="2"/>
        <scheme val="minor"/>
      </rPr>
      <t xml:space="preserve"> (coût direct)</t>
    </r>
  </si>
  <si>
    <t>Total autres OSP</t>
  </si>
  <si>
    <r>
      <t xml:space="preserve">% dédié au transfert technologique </t>
    </r>
    <r>
      <rPr>
        <b/>
        <sz val="11"/>
        <color rgb="FFFF0000"/>
        <rFont val="Calibri"/>
        <family val="2"/>
        <scheme val="minor"/>
      </rPr>
      <t xml:space="preserve">* </t>
    </r>
  </si>
  <si>
    <t>D. Location ou achat d'équipements nécessaire au projet</t>
  </si>
  <si>
    <t xml:space="preserve"> La location ou l'achat d'équipements ne doit pas dépasser 25K$/équipement. / Le total des équipements doit être inférieur à 25% du coût total du projet. / Au dépôt de la DD : Fournir une soumission spécifiant le coût pour chacun des équipements. </t>
  </si>
  <si>
    <t>Coût total vs  Coût total admissible:</t>
  </si>
  <si>
    <t xml:space="preserve">% coût Équipements vs côut total du projet </t>
  </si>
  <si>
    <t>Inserez la justification ici</t>
  </si>
  <si>
    <t>F. Frais de gestion et d'exploitation de propriété intellectuelle</t>
  </si>
  <si>
    <t xml:space="preserve">Total salaires, traitements et avantages sociaux </t>
  </si>
  <si>
    <t>G. Honoraires professionnels</t>
  </si>
  <si>
    <r>
      <t>TOTAL</t>
    </r>
    <r>
      <rPr>
        <b/>
        <sz val="14"/>
        <rFont val="Calibri"/>
        <family val="2"/>
      </rPr>
      <t xml:space="preserve"> COÛTS DIRECTS </t>
    </r>
    <r>
      <rPr>
        <b/>
        <sz val="14"/>
        <color rgb="FFFF0000"/>
        <rFont val="Calibri"/>
        <family val="2"/>
      </rPr>
      <t>ADMISSIBLES</t>
    </r>
    <r>
      <rPr>
        <b/>
        <sz val="14"/>
        <rFont val="Calibri"/>
        <family val="2"/>
      </rPr>
      <t xml:space="preserve"> DU PROJET </t>
    </r>
  </si>
  <si>
    <t>Formulaire A4
Contribution des industriels et du CRIBIQ aux frais indirects de recherche (FIR)</t>
  </si>
  <si>
    <t>Si les formulaires A1, A2 et A3 sont correctement remplis et n'affichent aucun message d'erreur, 
ce formulaire sera remplit automatiquement</t>
  </si>
  <si>
    <r>
      <rPr>
        <b/>
        <sz val="20"/>
        <color theme="2" tint="-0.749992370372631"/>
        <rFont val="Calibri"/>
        <family val="2"/>
        <scheme val="minor"/>
      </rPr>
      <t>Formulaire A5</t>
    </r>
    <r>
      <rPr>
        <b/>
        <sz val="18"/>
        <color theme="2" tint="-0.749992370372631"/>
        <rFont val="Calibri"/>
        <family val="2"/>
        <scheme val="minor"/>
      </rPr>
      <t xml:space="preserve">: Contributions en nature </t>
    </r>
  </si>
  <si>
    <r>
      <t xml:space="preserve">Nature des contributions </t>
    </r>
    <r>
      <rPr>
        <b/>
        <i/>
        <sz val="12"/>
        <color theme="2" tint="-0.749992370372631"/>
        <rFont val="Calibri (Corps)"/>
      </rPr>
      <t>(ressources humaines, matières premières et autres matériaux, infrastructures, licences, etc.)</t>
    </r>
  </si>
  <si>
    <t>2022-000-C00</t>
  </si>
  <si>
    <t xml:space="preserve">Vérification des revenu et des dépenses par IRPQ </t>
  </si>
  <si>
    <t xml:space="preserve">Type du projet: </t>
  </si>
  <si>
    <t>INSTRUCTIONS</t>
  </si>
  <si>
    <t xml:space="preserve">I. Les Formulaires A1 et A2 doivent être remplis dans l'ordre.  </t>
  </si>
  <si>
    <t>ATTENTION! Seules les cases blanches doivent être complétées. Toutes les autres cases seront automatiquement calculées.</t>
  </si>
  <si>
    <r>
      <rPr>
        <b/>
        <sz val="12"/>
        <color theme="1"/>
        <rFont val="Calibri"/>
        <family val="2"/>
        <scheme val="minor"/>
      </rPr>
      <t>II. Les onglets A1, A2 et A3 ont été conçues de façon à générer des calculs  automatiques pour :</t>
    </r>
    <r>
      <rPr>
        <sz val="11"/>
        <color theme="1"/>
        <rFont val="Calibri"/>
        <family val="2"/>
        <scheme val="minor"/>
      </rPr>
      <t xml:space="preserve">
- les frais de gestion du CRIBIQ assumés par le Ministère de l'Économie, l'innovation et de l'Énergie du Québec (MEIE);
- les frais de gestion des industriels et du CRIBIQ 
- les ratios admissibles dans le cadre du programme PSO</t>
    </r>
  </si>
  <si>
    <r>
      <rPr>
        <b/>
        <sz val="12"/>
        <color theme="1"/>
        <rFont val="Calibri"/>
        <family val="2"/>
        <scheme val="minor"/>
      </rPr>
      <t xml:space="preserve">IV. Votre montage financier est jugé conforme aux normes du programme du MEIE lorsque les formulaires A2, A3 (pour la LOI), A3-B et A4 (pour la DD) ne présentent aucun message d'erreur affiché en rouge. SVP, portez une attention particulière à ces points:         </t>
    </r>
    <r>
      <rPr>
        <sz val="11"/>
        <color theme="1"/>
        <rFont val="Calibri"/>
        <family val="2"/>
        <scheme val="minor"/>
      </rPr>
      <t xml:space="preserve">                                                      
1- Pour les FIR , un taux maximum de 27 % peut être appliqué.  Le calcul se fait sur les dépenses suivantes : 
   </t>
    </r>
    <r>
      <rPr>
        <i/>
        <sz val="11"/>
        <color theme="1"/>
        <rFont val="Calibri"/>
        <family val="2"/>
        <scheme val="minor"/>
      </rPr>
      <t xml:space="preserve"> a) salaires, traitements et avantages sociaux;
    b) bourses aux étudiants;
    c) Matériel, produits consommables et fournitures;
    d) location d'équipement
    e) frais de déplacement et de séjour; 
</t>
    </r>
    <r>
      <rPr>
        <sz val="11"/>
        <color theme="1"/>
        <rFont val="Calibri"/>
        <family val="2"/>
        <scheme val="minor"/>
      </rPr>
      <t xml:space="preserve">2- Les dépenses en honoraires professionnels ne peuvent en aucun cas dépasser 10% du total des coûts directs du projet, jusqu'à conccurence de 25 000 $. 
3- Les dépenses liées à l'achat de petits équipements ou à la location d'équipement sont d'un maximum de 25% du total des dépenses admissibles. La valeur d'achat de chaque équipement doit être égale ou inférieure à 25 000$.  </t>
    </r>
  </si>
  <si>
    <t>Formulaire A1: Identification du projet et des partenaires</t>
  </si>
  <si>
    <t>Numéro du projet:</t>
  </si>
  <si>
    <t>Demandeur principal:</t>
  </si>
  <si>
    <t>Titre du Projet:</t>
  </si>
  <si>
    <t>Affiliation du demandeur principal:</t>
  </si>
  <si>
    <t>Sélectionnez le type de projet</t>
  </si>
  <si>
    <t>Espace réservé au CRIBIQ</t>
  </si>
  <si>
    <t>Responsable CRIBIQ:</t>
  </si>
  <si>
    <t>Secteur concerné:</t>
  </si>
  <si>
    <t>Bioproduits industriels</t>
  </si>
  <si>
    <t>Environnement</t>
  </si>
  <si>
    <t>Secteurs</t>
  </si>
  <si>
    <t>Veuillez sélectionner le secteur</t>
  </si>
  <si>
    <t>Agroalimentaire</t>
  </si>
  <si>
    <t>Daniela Bernic</t>
  </si>
  <si>
    <t>Jean-Philippe Chenel</t>
  </si>
  <si>
    <t>Cristina Marques</t>
  </si>
  <si>
    <t>Montant total demandé à l'industriel 2</t>
  </si>
  <si>
    <t>Montant total demandé à l'industriel 3</t>
  </si>
  <si>
    <t>Montant total demandé à l'industriel 4</t>
  </si>
  <si>
    <t>Montant total demandé à l'industriel 5</t>
  </si>
  <si>
    <t xml:space="preserve">Contribution réels du MEI aux frais de gestion du CRIBIQ </t>
  </si>
  <si>
    <t>Contributions détaillées aux FIR par le CRIBIQ et les partenaires industriels aux universités et CCTT</t>
  </si>
  <si>
    <t>Université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</si>
</sst>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* #,##0_)\ &quot;$&quot;_ ;_ * \(#,##0\)\ &quot;$&quot;_ ;_ * &quot;-&quot;_)\ &quot;$&quot;_ ;_ @_ "/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_ * #,##0_ \ [$$-C0C]_ ;_ * \-#,##0\ \ [$$-C0C]_ ;_ * &quot;-&quot;??_ \ [$$-C0C]_ ;_ @_ "/>
    <numFmt numFmtId="166" formatCode="0.0%"/>
    <numFmt numFmtId="167" formatCode="#,##0\ &quot;$&quot;;\(#,##0\ &quot;$&quot;\)"/>
    <numFmt numFmtId="168" formatCode="#,##0\ &quot;$&quot;"/>
    <numFmt numFmtId="169" formatCode="#\ ##,000&quot; $&quot;;\(#\ ##,000&quot; $)&quot;"/>
    <numFmt numFmtId="170" formatCode="#,##0.00\ &quot;$&quot;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rgb="FF0070C0"/>
      <name val="Calibri"/>
      <family val="2"/>
      <scheme val="minor"/>
    </font>
    <font>
      <b/>
      <sz val="18"/>
      <color indexed="17"/>
      <name val="Calibri"/>
      <family val="2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i/>
      <sz val="1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0070C0"/>
      <name val="Calibri"/>
      <family val="2"/>
    </font>
    <font>
      <b/>
      <sz val="10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color theme="0" tint="-0.1499984740745262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6"/>
      <color theme="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8"/>
      <color rgb="FFFF000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 tint="-0.34998626667073579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5" tint="-0.249977111117893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</font>
    <font>
      <b/>
      <sz val="11"/>
      <color rgb="FF1F3864"/>
      <name val="Calibri"/>
      <family val="2"/>
    </font>
    <font>
      <b/>
      <sz val="11"/>
      <color theme="5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i/>
      <sz val="12"/>
      <color theme="2" tint="-0.749992370372631"/>
      <name val="Calibri"/>
      <family val="2"/>
      <scheme val="minor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8"/>
      <color theme="2" tint="-0.749992370372631"/>
      <name val="Calibri"/>
      <family val="2"/>
      <scheme val="minor"/>
    </font>
    <font>
      <b/>
      <sz val="20"/>
      <color theme="2" tint="-0.749992370372631"/>
      <name val="Calibri"/>
      <family val="2"/>
      <scheme val="minor"/>
    </font>
    <font>
      <b/>
      <sz val="16"/>
      <color theme="2" tint="-0.74999237037263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i/>
      <sz val="12"/>
      <color theme="2" tint="-0.74999237037263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2" tint="-0.749992370372631"/>
      <name val="Calibri (Corps)"/>
    </font>
    <font>
      <b/>
      <i/>
      <sz val="12"/>
      <color theme="2" tint="-0.749992370372631"/>
      <name val="Calibri (Corps)"/>
    </font>
    <font>
      <b/>
      <sz val="14"/>
      <color theme="2" tint="-0.749992370372631"/>
      <name val="Calibri"/>
      <family val="2"/>
      <scheme val="minor"/>
    </font>
    <font>
      <b/>
      <sz val="12"/>
      <color rgb="FF0099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Down">
        <bgColor theme="3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gray125">
        <bgColor theme="0" tint="-0.14996795556505021"/>
      </patternFill>
    </fill>
    <fill>
      <patternFill patternType="lightUp"/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D2ECB6"/>
        <bgColor indexed="64"/>
      </patternFill>
    </fill>
    <fill>
      <patternFill patternType="lightDown">
        <bgColor rgb="FFF0F0F0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rgb="FFDBDBDB"/>
        <bgColor indexed="64"/>
      </patternFill>
    </fill>
    <fill>
      <patternFill patternType="solid">
        <fgColor rgb="FFDBDBDB"/>
        <bgColor rgb="FFD8D8D8"/>
      </patternFill>
    </fill>
    <fill>
      <patternFill patternType="solid">
        <fgColor rgb="FFDBDBDB"/>
        <bgColor rgb="FFE7E6E6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/>
  </cellStyleXfs>
  <cellXfs count="855">
    <xf numFmtId="0" fontId="0" fillId="0" borderId="0" xfId="0"/>
    <xf numFmtId="0" fontId="0" fillId="0" borderId="21" xfId="0" applyBorder="1"/>
    <xf numFmtId="0" fontId="3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locked="0"/>
    </xf>
    <xf numFmtId="0" fontId="21" fillId="0" borderId="0" xfId="0" applyFont="1" applyAlignment="1">
      <alignment horizontal="left" vertical="top" wrapText="1"/>
    </xf>
    <xf numFmtId="0" fontId="17" fillId="0" borderId="0" xfId="0" applyFont="1" applyAlignment="1" applyProtection="1">
      <alignment horizontal="center" vertical="center"/>
      <protection locked="0" hidden="1"/>
    </xf>
    <xf numFmtId="0" fontId="16" fillId="0" borderId="21" xfId="0" applyFont="1" applyBorder="1" applyAlignment="1" applyProtection="1">
      <alignment horizontal="left" vertical="center" wrapText="1"/>
      <protection locked="0"/>
    </xf>
    <xf numFmtId="164" fontId="2" fillId="2" borderId="49" xfId="1" applyNumberFormat="1" applyFont="1" applyFill="1" applyBorder="1" applyAlignment="1">
      <alignment vertical="center"/>
    </xf>
    <xf numFmtId="164" fontId="2" fillId="2" borderId="50" xfId="1" applyNumberFormat="1" applyFont="1" applyFill="1" applyBorder="1" applyAlignment="1">
      <alignment vertical="center"/>
    </xf>
    <xf numFmtId="0" fontId="15" fillId="0" borderId="0" xfId="0" applyFont="1"/>
    <xf numFmtId="0" fontId="29" fillId="0" borderId="0" xfId="0" applyFont="1"/>
    <xf numFmtId="0" fontId="23" fillId="0" borderId="0" xfId="0" applyFont="1"/>
    <xf numFmtId="0" fontId="0" fillId="0" borderId="0" xfId="0" applyAlignment="1">
      <alignment horizontal="right"/>
    </xf>
    <xf numFmtId="0" fontId="31" fillId="0" borderId="0" xfId="0" applyFont="1" applyAlignment="1">
      <alignment wrapText="1"/>
    </xf>
    <xf numFmtId="0" fontId="35" fillId="0" borderId="38" xfId="0" applyFont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left" vertical="center"/>
    </xf>
    <xf numFmtId="0" fontId="11" fillId="2" borderId="54" xfId="0" applyFont="1" applyFill="1" applyBorder="1" applyAlignment="1">
      <alignment wrapText="1"/>
    </xf>
    <xf numFmtId="0" fontId="11" fillId="2" borderId="58" xfId="0" applyFont="1" applyFill="1" applyBorder="1"/>
    <xf numFmtId="0" fontId="28" fillId="0" borderId="0" xfId="0" applyFont="1" applyAlignment="1">
      <alignment vertical="center"/>
    </xf>
    <xf numFmtId="0" fontId="39" fillId="0" borderId="0" xfId="0" applyFont="1" applyAlignment="1">
      <alignment horizontal="left"/>
    </xf>
    <xf numFmtId="10" fontId="40" fillId="2" borderId="67" xfId="0" applyNumberFormat="1" applyFont="1" applyFill="1" applyBorder="1"/>
    <xf numFmtId="10" fontId="7" fillId="2" borderId="67" xfId="0" applyNumberFormat="1" applyFont="1" applyFill="1" applyBorder="1"/>
    <xf numFmtId="9" fontId="7" fillId="2" borderId="63" xfId="0" applyNumberFormat="1" applyFont="1" applyFill="1" applyBorder="1"/>
    <xf numFmtId="0" fontId="41" fillId="0" borderId="0" xfId="0" applyFont="1" applyAlignment="1">
      <alignment horizontal="left"/>
    </xf>
    <xf numFmtId="0" fontId="40" fillId="0" borderId="0" xfId="0" applyFont="1" applyAlignment="1">
      <alignment horizontal="center" vertical="center"/>
    </xf>
    <xf numFmtId="10" fontId="40" fillId="0" borderId="0" xfId="0" applyNumberFormat="1" applyFont="1"/>
    <xf numFmtId="10" fontId="7" fillId="0" borderId="0" xfId="0" applyNumberFormat="1" applyFont="1"/>
    <xf numFmtId="9" fontId="7" fillId="0" borderId="0" xfId="0" applyNumberFormat="1" applyFont="1"/>
    <xf numFmtId="0" fontId="44" fillId="0" borderId="60" xfId="3" applyFont="1" applyBorder="1" applyAlignment="1">
      <alignment wrapText="1"/>
    </xf>
    <xf numFmtId="164" fontId="45" fillId="0" borderId="1" xfId="3" applyNumberFormat="1" applyFont="1" applyBorder="1" applyAlignment="1">
      <alignment horizontal="right" wrapText="1"/>
    </xf>
    <xf numFmtId="0" fontId="11" fillId="0" borderId="0" xfId="0" applyFont="1"/>
    <xf numFmtId="0" fontId="0" fillId="7" borderId="62" xfId="0" applyFill="1" applyBorder="1"/>
    <xf numFmtId="0" fontId="0" fillId="0" borderId="67" xfId="0" applyBorder="1"/>
    <xf numFmtId="164" fontId="11" fillId="7" borderId="63" xfId="0" applyNumberFormat="1" applyFont="1" applyFill="1" applyBorder="1"/>
    <xf numFmtId="0" fontId="11" fillId="7" borderId="62" xfId="0" applyFont="1" applyFill="1" applyBorder="1"/>
    <xf numFmtId="0" fontId="46" fillId="0" borderId="0" xfId="3" applyFont="1" applyAlignment="1">
      <alignment horizontal="center" vertical="center"/>
    </xf>
    <xf numFmtId="0" fontId="46" fillId="0" borderId="0" xfId="3" applyFont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10" fontId="11" fillId="0" borderId="1" xfId="2" applyNumberFormat="1" applyFont="1" applyBorder="1"/>
    <xf numFmtId="0" fontId="44" fillId="0" borderId="0" xfId="3" applyFont="1" applyAlignment="1">
      <alignment wrapText="1"/>
    </xf>
    <xf numFmtId="168" fontId="47" fillId="0" borderId="0" xfId="3" applyNumberFormat="1" applyFont="1" applyAlignment="1">
      <alignment horizontal="right" wrapText="1"/>
    </xf>
    <xf numFmtId="0" fontId="44" fillId="0" borderId="0" xfId="3" applyFont="1" applyAlignment="1">
      <alignment horizontal="left" wrapText="1"/>
    </xf>
    <xf numFmtId="169" fontId="45" fillId="0" borderId="0" xfId="3" applyNumberFormat="1" applyFont="1" applyAlignment="1">
      <alignment horizontal="right" wrapText="1"/>
    </xf>
    <xf numFmtId="0" fontId="0" fillId="7" borderId="68" xfId="0" applyFill="1" applyBorder="1"/>
    <xf numFmtId="164" fontId="11" fillId="7" borderId="67" xfId="0" applyNumberFormat="1" applyFont="1" applyFill="1" applyBorder="1"/>
    <xf numFmtId="9" fontId="11" fillId="7" borderId="67" xfId="2" applyFont="1" applyFill="1" applyBorder="1"/>
    <xf numFmtId="0" fontId="11" fillId="0" borderId="0" xfId="0" applyFont="1" applyAlignment="1">
      <alignment horizontal="center"/>
    </xf>
    <xf numFmtId="168" fontId="11" fillId="0" borderId="0" xfId="0" applyNumberFormat="1" applyFont="1"/>
    <xf numFmtId="0" fontId="48" fillId="14" borderId="60" xfId="3" applyFont="1" applyFill="1" applyBorder="1" applyAlignment="1">
      <alignment horizontal="center"/>
    </xf>
    <xf numFmtId="0" fontId="48" fillId="14" borderId="43" xfId="3" applyFont="1" applyFill="1" applyBorder="1" applyAlignment="1">
      <alignment horizontal="center"/>
    </xf>
    <xf numFmtId="0" fontId="38" fillId="13" borderId="60" xfId="0" applyFont="1" applyFill="1" applyBorder="1" applyAlignment="1">
      <alignment horizontal="center" wrapText="1"/>
    </xf>
    <xf numFmtId="0" fontId="43" fillId="15" borderId="1" xfId="3" applyFont="1" applyFill="1" applyBorder="1" applyAlignment="1">
      <alignment horizontal="center" vertical="center"/>
    </xf>
    <xf numFmtId="0" fontId="43" fillId="15" borderId="43" xfId="3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167" fontId="45" fillId="16" borderId="43" xfId="3" applyNumberFormat="1" applyFont="1" applyFill="1" applyBorder="1" applyAlignment="1">
      <alignment horizontal="right" wrapText="1"/>
    </xf>
    <xf numFmtId="9" fontId="11" fillId="13" borderId="67" xfId="0" applyNumberFormat="1" applyFont="1" applyFill="1" applyBorder="1" applyAlignment="1">
      <alignment horizontal="center" vertical="center"/>
    </xf>
    <xf numFmtId="0" fontId="38" fillId="0" borderId="60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8" fillId="0" borderId="43" xfId="0" applyFont="1" applyBorder="1" applyAlignment="1">
      <alignment horizontal="center"/>
    </xf>
    <xf numFmtId="10" fontId="11" fillId="0" borderId="0" xfId="2" applyNumberFormat="1" applyFont="1"/>
    <xf numFmtId="10" fontId="11" fillId="0" borderId="0" xfId="0" applyNumberFormat="1" applyFont="1"/>
    <xf numFmtId="10" fontId="0" fillId="0" borderId="0" xfId="2" applyNumberFormat="1" applyFont="1"/>
    <xf numFmtId="0" fontId="11" fillId="16" borderId="62" xfId="0" applyFont="1" applyFill="1" applyBorder="1"/>
    <xf numFmtId="167" fontId="11" fillId="16" borderId="63" xfId="0" applyNumberFormat="1" applyFont="1" applyFill="1" applyBorder="1"/>
    <xf numFmtId="0" fontId="6" fillId="0" borderId="0" xfId="0" applyFont="1" applyAlignment="1">
      <alignment vertical="center"/>
    </xf>
    <xf numFmtId="10" fontId="49" fillId="0" borderId="0" xfId="0" applyNumberFormat="1" applyFont="1"/>
    <xf numFmtId="0" fontId="46" fillId="0" borderId="0" xfId="3" applyFont="1" applyAlignment="1">
      <alignment vertical="center" wrapText="1"/>
    </xf>
    <xf numFmtId="164" fontId="11" fillId="8" borderId="63" xfId="0" applyNumberFormat="1" applyFont="1" applyFill="1" applyBorder="1" applyAlignment="1">
      <alignment vertical="center"/>
    </xf>
    <xf numFmtId="0" fontId="50" fillId="0" borderId="0" xfId="0" applyFont="1" applyAlignment="1">
      <alignment horizontal="center"/>
    </xf>
    <xf numFmtId="164" fontId="11" fillId="0" borderId="0" xfId="0" applyNumberFormat="1" applyFont="1"/>
    <xf numFmtId="0" fontId="40" fillId="0" borderId="0" xfId="0" applyFont="1" applyAlignment="1">
      <alignment horizontal="center"/>
    </xf>
    <xf numFmtId="164" fontId="0" fillId="0" borderId="0" xfId="0" applyNumberFormat="1"/>
    <xf numFmtId="0" fontId="1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51" fillId="0" borderId="54" xfId="0" applyFont="1" applyBorder="1"/>
    <xf numFmtId="164" fontId="38" fillId="0" borderId="0" xfId="0" applyNumberFormat="1" applyFont="1" applyAlignment="1">
      <alignment horizontal="center" vertical="center"/>
    </xf>
    <xf numFmtId="0" fontId="51" fillId="0" borderId="60" xfId="0" applyFont="1" applyBorder="1"/>
    <xf numFmtId="0" fontId="38" fillId="18" borderId="57" xfId="0" applyFont="1" applyFill="1" applyBorder="1" applyAlignment="1">
      <alignment horizontal="center" vertical="center"/>
    </xf>
    <xf numFmtId="0" fontId="38" fillId="18" borderId="40" xfId="0" applyFont="1" applyFill="1" applyBorder="1" applyAlignment="1">
      <alignment horizontal="center" vertical="center"/>
    </xf>
    <xf numFmtId="0" fontId="38" fillId="18" borderId="41" xfId="0" applyFont="1" applyFill="1" applyBorder="1" applyAlignment="1">
      <alignment horizontal="center" vertical="center" wrapText="1"/>
    </xf>
    <xf numFmtId="10" fontId="38" fillId="9" borderId="62" xfId="0" applyNumberFormat="1" applyFont="1" applyFill="1" applyBorder="1" applyAlignment="1">
      <alignment horizontal="center" vertical="center"/>
    </xf>
    <xf numFmtId="10" fontId="38" fillId="9" borderId="67" xfId="0" applyNumberFormat="1" applyFont="1" applyFill="1" applyBorder="1" applyAlignment="1">
      <alignment horizontal="center" vertical="center"/>
    </xf>
    <xf numFmtId="10" fontId="38" fillId="9" borderId="63" xfId="0" applyNumberFormat="1" applyFont="1" applyFill="1" applyBorder="1" applyAlignment="1">
      <alignment horizontal="center" vertical="center"/>
    </xf>
    <xf numFmtId="0" fontId="51" fillId="0" borderId="62" xfId="0" applyFont="1" applyBorder="1"/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right"/>
    </xf>
    <xf numFmtId="0" fontId="52" fillId="0" borderId="0" xfId="0" applyFont="1" applyAlignment="1">
      <alignment horizontal="center"/>
    </xf>
    <xf numFmtId="0" fontId="11" fillId="8" borderId="69" xfId="0" applyFont="1" applyFill="1" applyBorder="1" applyAlignment="1">
      <alignment horizontal="center" vertical="center" wrapText="1"/>
    </xf>
    <xf numFmtId="0" fontId="0" fillId="0" borderId="13" xfId="0" applyBorder="1"/>
    <xf numFmtId="0" fontId="11" fillId="0" borderId="60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43" xfId="0" applyFont="1" applyBorder="1" applyAlignment="1">
      <alignment horizontal="center" wrapText="1"/>
    </xf>
    <xf numFmtId="0" fontId="11" fillId="8" borderId="70" xfId="0" applyFont="1" applyFill="1" applyBorder="1"/>
    <xf numFmtId="0" fontId="11" fillId="0" borderId="13" xfId="0" applyFont="1" applyBorder="1" applyAlignment="1">
      <alignment horizontal="right"/>
    </xf>
    <xf numFmtId="164" fontId="53" fillId="0" borderId="60" xfId="1" applyNumberFormat="1" applyFont="1" applyBorder="1" applyAlignment="1">
      <alignment horizontal="center" wrapText="1"/>
    </xf>
    <xf numFmtId="164" fontId="53" fillId="0" borderId="15" xfId="1" applyNumberFormat="1" applyFont="1" applyBorder="1" applyAlignment="1">
      <alignment horizontal="center" wrapText="1"/>
    </xf>
    <xf numFmtId="164" fontId="53" fillId="2" borderId="1" xfId="1" applyNumberFormat="1" applyFont="1" applyFill="1" applyBorder="1" applyAlignment="1">
      <alignment wrapText="1"/>
    </xf>
    <xf numFmtId="164" fontId="0" fillId="0" borderId="43" xfId="0" applyNumberFormat="1" applyBorder="1"/>
    <xf numFmtId="164" fontId="54" fillId="0" borderId="1" xfId="1" applyNumberFormat="1" applyFont="1" applyBorder="1" applyAlignment="1">
      <alignment horizontal="center" wrapText="1"/>
    </xf>
    <xf numFmtId="164" fontId="11" fillId="8" borderId="70" xfId="0" applyNumberFormat="1" applyFont="1" applyFill="1" applyBorder="1"/>
    <xf numFmtId="0" fontId="51" fillId="0" borderId="13" xfId="0" applyFont="1" applyBorder="1" applyAlignment="1">
      <alignment horizontal="right"/>
    </xf>
    <xf numFmtId="10" fontId="38" fillId="9" borderId="31" xfId="0" applyNumberFormat="1" applyFont="1" applyFill="1" applyBorder="1" applyAlignment="1">
      <alignment horizontal="center" vertical="center"/>
    </xf>
    <xf numFmtId="0" fontId="0" fillId="0" borderId="22" xfId="0" applyBorder="1"/>
    <xf numFmtId="10" fontId="38" fillId="9" borderId="71" xfId="0" applyNumberFormat="1" applyFont="1" applyFill="1" applyBorder="1" applyAlignment="1">
      <alignment horizontal="center" vertical="center"/>
    </xf>
    <xf numFmtId="164" fontId="53" fillId="0" borderId="1" xfId="1" applyNumberFormat="1" applyFont="1" applyBorder="1" applyAlignment="1">
      <alignment horizontal="center" wrapText="1"/>
    </xf>
    <xf numFmtId="10" fontId="38" fillId="9" borderId="72" xfId="0" applyNumberFormat="1" applyFont="1" applyFill="1" applyBorder="1" applyAlignment="1">
      <alignment horizontal="center" vertical="center"/>
    </xf>
    <xf numFmtId="10" fontId="38" fillId="9" borderId="30" xfId="0" applyNumberFormat="1" applyFont="1" applyFill="1" applyBorder="1" applyAlignment="1">
      <alignment horizontal="center" vertical="center"/>
    </xf>
    <xf numFmtId="164" fontId="0" fillId="0" borderId="60" xfId="0" applyNumberFormat="1" applyBorder="1" applyAlignment="1">
      <alignment horizontal="right"/>
    </xf>
    <xf numFmtId="164" fontId="40" fillId="0" borderId="1" xfId="1" applyNumberFormat="1" applyFon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0" fontId="38" fillId="0" borderId="13" xfId="0" applyFont="1" applyBorder="1" applyAlignment="1">
      <alignment horizontal="right"/>
    </xf>
    <xf numFmtId="0" fontId="0" fillId="0" borderId="22" xfId="0" applyBorder="1" applyAlignment="1">
      <alignment horizontal="right"/>
    </xf>
    <xf numFmtId="0" fontId="11" fillId="3" borderId="2" xfId="0" applyFont="1" applyFill="1" applyBorder="1" applyAlignment="1">
      <alignment horizontal="right"/>
    </xf>
    <xf numFmtId="164" fontId="54" fillId="3" borderId="62" xfId="1" applyNumberFormat="1" applyFont="1" applyFill="1" applyBorder="1" applyAlignment="1">
      <alignment horizontal="center" wrapText="1"/>
    </xf>
    <xf numFmtId="164" fontId="54" fillId="3" borderId="71" xfId="1" applyNumberFormat="1" applyFont="1" applyFill="1" applyBorder="1" applyAlignment="1">
      <alignment horizontal="center" wrapText="1"/>
    </xf>
    <xf numFmtId="164" fontId="54" fillId="3" borderId="67" xfId="1" applyNumberFormat="1" applyFont="1" applyFill="1" applyBorder="1" applyAlignment="1">
      <alignment horizontal="center" wrapText="1"/>
    </xf>
    <xf numFmtId="164" fontId="54" fillId="3" borderId="63" xfId="1" applyNumberFormat="1" applyFont="1" applyFill="1" applyBorder="1" applyAlignment="1">
      <alignment horizontal="center" wrapText="1"/>
    </xf>
    <xf numFmtId="164" fontId="11" fillId="3" borderId="63" xfId="0" applyNumberFormat="1" applyFont="1" applyFill="1" applyBorder="1"/>
    <xf numFmtId="164" fontId="11" fillId="8" borderId="73" xfId="0" applyNumberFormat="1" applyFont="1" applyFill="1" applyBorder="1"/>
    <xf numFmtId="9" fontId="0" fillId="0" borderId="0" xfId="2" applyFont="1"/>
    <xf numFmtId="0" fontId="0" fillId="0" borderId="0" xfId="0" applyAlignment="1">
      <alignment horizontal="center"/>
    </xf>
    <xf numFmtId="0" fontId="43" fillId="11" borderId="16" xfId="3" applyFont="1" applyFill="1" applyBorder="1" applyAlignment="1">
      <alignment horizontal="center" vertical="center"/>
    </xf>
    <xf numFmtId="0" fontId="43" fillId="11" borderId="77" xfId="3" applyFont="1" applyFill="1" applyBorder="1" applyAlignment="1">
      <alignment horizontal="center" vertical="center"/>
    </xf>
    <xf numFmtId="0" fontId="43" fillId="11" borderId="78" xfId="3" applyFont="1" applyFill="1" applyBorder="1" applyAlignment="1">
      <alignment horizontal="center" vertical="center" wrapText="1"/>
    </xf>
    <xf numFmtId="0" fontId="46" fillId="11" borderId="16" xfId="3" applyFont="1" applyFill="1" applyBorder="1" applyAlignment="1">
      <alignment horizontal="center"/>
    </xf>
    <xf numFmtId="0" fontId="46" fillId="11" borderId="77" xfId="3" applyFont="1" applyFill="1" applyBorder="1" applyAlignment="1">
      <alignment horizontal="center"/>
    </xf>
    <xf numFmtId="0" fontId="46" fillId="11" borderId="77" xfId="3" applyFont="1" applyFill="1" applyBorder="1" applyAlignment="1">
      <alignment horizontal="center" wrapText="1"/>
    </xf>
    <xf numFmtId="164" fontId="45" fillId="0" borderId="15" xfId="3" applyNumberFormat="1" applyFont="1" applyBorder="1" applyAlignment="1">
      <alignment horizontal="right" wrapText="1"/>
    </xf>
    <xf numFmtId="164" fontId="11" fillId="0" borderId="1" xfId="1" applyNumberFormat="1" applyFont="1" applyBorder="1"/>
    <xf numFmtId="164" fontId="11" fillId="7" borderId="1" xfId="2" applyNumberFormat="1" applyFont="1" applyFill="1" applyBorder="1"/>
    <xf numFmtId="0" fontId="23" fillId="0" borderId="21" xfId="0" applyFont="1" applyBorder="1"/>
    <xf numFmtId="0" fontId="11" fillId="0" borderId="77" xfId="0" applyFont="1" applyBorder="1" applyAlignment="1">
      <alignment horizontal="center" vertical="center"/>
    </xf>
    <xf numFmtId="0" fontId="0" fillId="4" borderId="43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58" xfId="0" applyFill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0" fillId="4" borderId="56" xfId="0" applyFill="1" applyBorder="1" applyAlignment="1">
      <alignment horizontal="center"/>
    </xf>
    <xf numFmtId="0" fontId="51" fillId="9" borderId="4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4" fillId="0" borderId="0" xfId="0" applyFont="1"/>
    <xf numFmtId="165" fontId="0" fillId="0" borderId="0" xfId="0" applyNumberFormat="1"/>
    <xf numFmtId="0" fontId="3" fillId="0" borderId="0" xfId="0" applyFont="1" applyAlignment="1">
      <alignment horizontal="left" vertical="top"/>
    </xf>
    <xf numFmtId="0" fontId="29" fillId="0" borderId="0" xfId="0" applyFont="1" applyAlignment="1">
      <alignment horizontal="center"/>
    </xf>
    <xf numFmtId="0" fontId="62" fillId="0" borderId="0" xfId="0" applyFont="1"/>
    <xf numFmtId="0" fontId="61" fillId="0" borderId="0" xfId="0" applyFont="1" applyAlignment="1">
      <alignment horizontal="center" vertical="center" wrapText="1"/>
    </xf>
    <xf numFmtId="0" fontId="68" fillId="0" borderId="0" xfId="0" applyFont="1" applyAlignment="1">
      <alignment horizontal="left" vertical="center" wrapText="1"/>
    </xf>
    <xf numFmtId="42" fontId="62" fillId="0" borderId="3" xfId="0" applyNumberFormat="1" applyFont="1" applyBorder="1"/>
    <xf numFmtId="0" fontId="62" fillId="0" borderId="21" xfId="0" applyFont="1" applyBorder="1"/>
    <xf numFmtId="0" fontId="65" fillId="0" borderId="0" xfId="0" applyFont="1"/>
    <xf numFmtId="42" fontId="72" fillId="0" borderId="0" xfId="1" applyNumberFormat="1" applyFont="1" applyAlignment="1">
      <alignment horizontal="center"/>
    </xf>
    <xf numFmtId="0" fontId="63" fillId="0" borderId="0" xfId="0" applyFont="1" applyAlignment="1">
      <alignment vertical="top" wrapText="1"/>
    </xf>
    <xf numFmtId="10" fontId="15" fillId="0" borderId="1" xfId="1" applyNumberFormat="1" applyFont="1" applyBorder="1" applyAlignment="1" applyProtection="1">
      <alignment horizontal="center"/>
      <protection locked="0" hidden="1"/>
    </xf>
    <xf numFmtId="10" fontId="15" fillId="0" borderId="67" xfId="1" applyNumberFormat="1" applyFont="1" applyBorder="1" applyAlignment="1" applyProtection="1">
      <alignment horizontal="center"/>
      <protection locked="0" hidden="1"/>
    </xf>
    <xf numFmtId="165" fontId="2" fillId="2" borderId="43" xfId="1" applyNumberFormat="1" applyFont="1" applyFill="1" applyBorder="1" applyAlignment="1">
      <alignment horizontal="center"/>
    </xf>
    <xf numFmtId="165" fontId="2" fillId="2" borderId="67" xfId="1" applyNumberFormat="1" applyFont="1" applyFill="1" applyBorder="1" applyAlignment="1">
      <alignment horizontal="center" vertical="center"/>
    </xf>
    <xf numFmtId="165" fontId="2" fillId="2" borderId="63" xfId="1" applyNumberFormat="1" applyFont="1" applyFill="1" applyBorder="1" applyAlignment="1">
      <alignment horizontal="center" vertical="center"/>
    </xf>
    <xf numFmtId="165" fontId="15" fillId="0" borderId="15" xfId="1" applyNumberFormat="1" applyFont="1" applyBorder="1" applyAlignment="1" applyProtection="1">
      <alignment horizontal="center"/>
      <protection locked="0" hidden="1"/>
    </xf>
    <xf numFmtId="165" fontId="15" fillId="0" borderId="71" xfId="1" applyNumberFormat="1" applyFont="1" applyBorder="1" applyAlignment="1" applyProtection="1">
      <alignment horizontal="center"/>
      <protection locked="0" hidden="1"/>
    </xf>
    <xf numFmtId="0" fontId="26" fillId="0" borderId="0" xfId="0" applyFont="1" applyAlignment="1">
      <alignment vertical="center" wrapText="1"/>
    </xf>
    <xf numFmtId="0" fontId="62" fillId="0" borderId="0" xfId="0" applyFont="1" applyProtection="1">
      <protection hidden="1"/>
    </xf>
    <xf numFmtId="0" fontId="21" fillId="0" borderId="0" xfId="0" applyFont="1" applyAlignment="1">
      <alignment vertical="top" wrapText="1"/>
    </xf>
    <xf numFmtId="164" fontId="11" fillId="8" borderId="63" xfId="0" applyNumberFormat="1" applyFont="1" applyFill="1" applyBorder="1" applyAlignment="1">
      <alignment horizontal="center" vertical="center"/>
    </xf>
    <xf numFmtId="164" fontId="11" fillId="8" borderId="62" xfId="0" applyNumberFormat="1" applyFont="1" applyFill="1" applyBorder="1" applyAlignment="1">
      <alignment horizontal="center" vertical="center"/>
    </xf>
    <xf numFmtId="164" fontId="11" fillId="8" borderId="67" xfId="0" applyNumberFormat="1" applyFont="1" applyFill="1" applyBorder="1" applyAlignment="1">
      <alignment horizontal="center" vertical="center"/>
    </xf>
    <xf numFmtId="10" fontId="0" fillId="13" borderId="62" xfId="2" applyNumberFormat="1" applyFont="1" applyFill="1" applyBorder="1" applyAlignment="1">
      <alignment horizontal="center" vertical="center"/>
    </xf>
    <xf numFmtId="164" fontId="11" fillId="13" borderId="63" xfId="0" applyNumberFormat="1" applyFont="1" applyFill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51" fillId="0" borderId="1" xfId="0" applyFont="1" applyBorder="1" applyAlignment="1">
      <alignment horizontal="center"/>
    </xf>
    <xf numFmtId="0" fontId="51" fillId="0" borderId="67" xfId="0" applyFont="1" applyBorder="1" applyAlignment="1">
      <alignment horizontal="center"/>
    </xf>
    <xf numFmtId="164" fontId="5" fillId="0" borderId="0" xfId="1" applyNumberFormat="1" applyFont="1" applyFill="1" applyBorder="1"/>
    <xf numFmtId="0" fontId="32" fillId="0" borderId="0" xfId="0" applyFont="1"/>
    <xf numFmtId="164" fontId="32" fillId="0" borderId="0" xfId="1" applyNumberFormat="1" applyFont="1" applyFill="1" applyBorder="1"/>
    <xf numFmtId="0" fontId="0" fillId="0" borderId="0" xfId="0" applyAlignment="1">
      <alignment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0" fillId="0" borderId="0" xfId="0" applyAlignment="1">
      <alignment horizontal="left" vertical="center"/>
    </xf>
    <xf numFmtId="0" fontId="35" fillId="0" borderId="37" xfId="0" applyFont="1" applyBorder="1" applyAlignment="1" applyProtection="1">
      <alignment horizontal="left" vertical="center" wrapText="1"/>
      <protection locked="0"/>
    </xf>
    <xf numFmtId="167" fontId="44" fillId="0" borderId="1" xfId="3" applyNumberFormat="1" applyFont="1" applyBorder="1" applyAlignment="1">
      <alignment horizontal="center" vertical="center" wrapText="1"/>
    </xf>
    <xf numFmtId="167" fontId="44" fillId="0" borderId="43" xfId="3" applyNumberFormat="1" applyFont="1" applyBorder="1" applyAlignment="1">
      <alignment horizontal="center" vertical="center" wrapText="1"/>
    </xf>
    <xf numFmtId="0" fontId="43" fillId="11" borderId="79" xfId="3" applyFont="1" applyFill="1" applyBorder="1" applyAlignment="1">
      <alignment horizontal="center" vertical="center"/>
    </xf>
    <xf numFmtId="167" fontId="45" fillId="0" borderId="1" xfId="3" applyNumberFormat="1" applyFont="1" applyBorder="1" applyAlignment="1">
      <alignment horizontal="center" vertical="center" wrapText="1"/>
    </xf>
    <xf numFmtId="167" fontId="11" fillId="7" borderId="67" xfId="0" applyNumberFormat="1" applyFont="1" applyFill="1" applyBorder="1" applyAlignment="1">
      <alignment horizontal="center" vertical="center"/>
    </xf>
    <xf numFmtId="167" fontId="11" fillId="7" borderId="63" xfId="0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right" vertical="center"/>
    </xf>
    <xf numFmtId="164" fontId="45" fillId="0" borderId="1" xfId="3" applyNumberFormat="1" applyFont="1" applyBorder="1" applyAlignment="1">
      <alignment horizontal="center" vertical="center" wrapText="1"/>
    </xf>
    <xf numFmtId="164" fontId="11" fillId="7" borderId="67" xfId="0" applyNumberFormat="1" applyFont="1" applyFill="1" applyBorder="1" applyAlignment="1">
      <alignment horizontal="center" vertical="center"/>
    </xf>
    <xf numFmtId="164" fontId="11" fillId="7" borderId="63" xfId="0" applyNumberFormat="1" applyFont="1" applyFill="1" applyBorder="1" applyAlignment="1">
      <alignment horizontal="center" vertical="center"/>
    </xf>
    <xf numFmtId="0" fontId="52" fillId="0" borderId="1" xfId="0" applyFont="1" applyBorder="1"/>
    <xf numFmtId="0" fontId="84" fillId="0" borderId="13" xfId="0" applyFont="1" applyBorder="1" applyAlignment="1" applyProtection="1">
      <alignment horizontal="center" vertical="center"/>
      <protection locked="0" hidden="1"/>
    </xf>
    <xf numFmtId="0" fontId="84" fillId="0" borderId="60" xfId="0" applyFont="1" applyBorder="1" applyAlignment="1" applyProtection="1">
      <alignment horizontal="center" vertical="center"/>
      <protection locked="0" hidden="1"/>
    </xf>
    <xf numFmtId="0" fontId="37" fillId="2" borderId="36" xfId="0" applyFont="1" applyFill="1" applyBorder="1" applyAlignment="1">
      <alignment vertical="center" wrapText="1"/>
    </xf>
    <xf numFmtId="0" fontId="37" fillId="2" borderId="64" xfId="0" applyFont="1" applyFill="1" applyBorder="1" applyAlignment="1">
      <alignment vertical="center" wrapText="1"/>
    </xf>
    <xf numFmtId="0" fontId="29" fillId="7" borderId="12" xfId="0" applyFont="1" applyFill="1" applyBorder="1" applyAlignment="1">
      <alignment horizontal="center" vertical="center"/>
    </xf>
    <xf numFmtId="0" fontId="29" fillId="7" borderId="5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/>
    </xf>
    <xf numFmtId="0" fontId="87" fillId="0" borderId="60" xfId="3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87" fillId="11" borderId="77" xfId="3" applyFont="1" applyFill="1" applyBorder="1" applyAlignment="1">
      <alignment horizontal="center" vertical="center"/>
    </xf>
    <xf numFmtId="0" fontId="87" fillId="11" borderId="78" xfId="3" applyFont="1" applyFill="1" applyBorder="1" applyAlignment="1">
      <alignment horizontal="center" vertical="center"/>
    </xf>
    <xf numFmtId="164" fontId="15" fillId="0" borderId="42" xfId="1" applyNumberFormat="1" applyFont="1" applyBorder="1" applyAlignment="1" applyProtection="1">
      <alignment horizontal="center" vertical="center"/>
      <protection locked="0"/>
    </xf>
    <xf numFmtId="164" fontId="15" fillId="0" borderId="36" xfId="1" applyNumberFormat="1" applyFont="1" applyBorder="1" applyAlignment="1" applyProtection="1">
      <alignment horizontal="center" vertical="center"/>
      <protection locked="0"/>
    </xf>
    <xf numFmtId="164" fontId="15" fillId="0" borderId="74" xfId="1" applyNumberFormat="1" applyFont="1" applyBorder="1" applyAlignment="1" applyProtection="1">
      <alignment horizontal="center" vertical="center"/>
      <protection locked="0"/>
    </xf>
    <xf numFmtId="164" fontId="15" fillId="0" borderId="12" xfId="1" applyNumberFormat="1" applyFont="1" applyBorder="1" applyAlignment="1" applyProtection="1">
      <alignment horizontal="center" vertical="center"/>
      <protection locked="0"/>
    </xf>
    <xf numFmtId="164" fontId="15" fillId="0" borderId="15" xfId="1" applyNumberFormat="1" applyFont="1" applyBorder="1" applyAlignment="1" applyProtection="1">
      <alignment horizontal="center" vertical="center"/>
      <protection locked="0"/>
    </xf>
    <xf numFmtId="164" fontId="15" fillId="0" borderId="1" xfId="1" applyNumberFormat="1" applyFont="1" applyBorder="1" applyAlignment="1" applyProtection="1">
      <alignment horizontal="center" vertical="center"/>
      <protection locked="0"/>
    </xf>
    <xf numFmtId="164" fontId="15" fillId="0" borderId="34" xfId="1" applyNumberFormat="1" applyFont="1" applyBorder="1" applyAlignment="1" applyProtection="1">
      <alignment horizontal="center" vertical="center"/>
      <protection locked="0"/>
    </xf>
    <xf numFmtId="164" fontId="15" fillId="0" borderId="43" xfId="1" applyNumberFormat="1" applyFont="1" applyBorder="1" applyAlignment="1" applyProtection="1">
      <alignment horizontal="center" vertical="center"/>
      <protection locked="0"/>
    </xf>
    <xf numFmtId="164" fontId="15" fillId="0" borderId="45" xfId="1" applyNumberFormat="1" applyFont="1" applyBorder="1" applyAlignment="1" applyProtection="1">
      <alignment horizontal="center" vertical="center"/>
      <protection locked="0"/>
    </xf>
    <xf numFmtId="164" fontId="15" fillId="0" borderId="46" xfId="1" applyNumberFormat="1" applyFont="1" applyBorder="1" applyAlignment="1" applyProtection="1">
      <alignment horizontal="center" vertical="center"/>
      <protection locked="0"/>
    </xf>
    <xf numFmtId="164" fontId="15" fillId="0" borderId="87" xfId="1" applyNumberFormat="1" applyFont="1" applyBorder="1" applyAlignment="1" applyProtection="1">
      <alignment horizontal="center" vertical="center"/>
      <protection locked="0"/>
    </xf>
    <xf numFmtId="164" fontId="15" fillId="0" borderId="47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34" fillId="0" borderId="0" xfId="0" applyFont="1" applyAlignment="1">
      <alignment horizontal="left" vertical="top" wrapText="1"/>
    </xf>
    <xf numFmtId="42" fontId="66" fillId="0" borderId="11" xfId="1" applyNumberFormat="1" applyFont="1" applyBorder="1" applyAlignment="1" applyProtection="1">
      <protection locked="0"/>
    </xf>
    <xf numFmtId="164" fontId="90" fillId="23" borderId="89" xfId="0" applyNumberFormat="1" applyFont="1" applyFill="1" applyBorder="1" applyProtection="1">
      <protection locked="0"/>
    </xf>
    <xf numFmtId="0" fontId="30" fillId="0" borderId="0" xfId="0" applyFont="1" applyAlignment="1">
      <alignment horizontal="center" wrapText="1"/>
    </xf>
    <xf numFmtId="0" fontId="27" fillId="0" borderId="96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7" fillId="0" borderId="9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2" fillId="0" borderId="3" xfId="0" applyFont="1" applyBorder="1"/>
    <xf numFmtId="0" fontId="2" fillId="25" borderId="4" xfId="0" applyFont="1" applyFill="1" applyBorder="1" applyAlignment="1">
      <alignment horizontal="right" vertical="center"/>
    </xf>
    <xf numFmtId="0" fontId="2" fillId="25" borderId="32" xfId="0" applyFont="1" applyFill="1" applyBorder="1" applyAlignment="1">
      <alignment horizontal="right" vertical="center"/>
    </xf>
    <xf numFmtId="0" fontId="2" fillId="25" borderId="32" xfId="0" applyFont="1" applyFill="1" applyBorder="1" applyAlignment="1">
      <alignment wrapText="1"/>
    </xf>
    <xf numFmtId="0" fontId="2" fillId="25" borderId="35" xfId="0" applyFont="1" applyFill="1" applyBorder="1"/>
    <xf numFmtId="0" fontId="27" fillId="25" borderId="80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44" fontId="4" fillId="25" borderId="10" xfId="1" applyFont="1" applyFill="1" applyBorder="1" applyAlignment="1">
      <alignment horizontal="center" vertical="center"/>
    </xf>
    <xf numFmtId="165" fontId="15" fillId="0" borderId="1" xfId="1" applyNumberFormat="1" applyFont="1" applyBorder="1" applyAlignment="1" applyProtection="1">
      <alignment horizontal="center" vertical="center"/>
      <protection locked="0" hidden="1"/>
    </xf>
    <xf numFmtId="165" fontId="15" fillId="0" borderId="60" xfId="1" applyNumberFormat="1" applyFont="1" applyFill="1" applyBorder="1" applyAlignment="1" applyProtection="1">
      <alignment horizontal="center"/>
      <protection locked="0" hidden="1"/>
    </xf>
    <xf numFmtId="165" fontId="15" fillId="0" borderId="62" xfId="1" applyNumberFormat="1" applyFont="1" applyFill="1" applyBorder="1" applyAlignment="1" applyProtection="1">
      <alignment horizontal="center"/>
      <protection locked="0" hidden="1"/>
    </xf>
    <xf numFmtId="165" fontId="15" fillId="0" borderId="60" xfId="1" applyNumberFormat="1" applyFont="1" applyBorder="1" applyAlignment="1" applyProtection="1">
      <alignment horizontal="center"/>
      <protection locked="0" hidden="1"/>
    </xf>
    <xf numFmtId="165" fontId="15" fillId="0" borderId="62" xfId="1" applyNumberFormat="1" applyFont="1" applyBorder="1" applyAlignment="1" applyProtection="1">
      <alignment horizontal="center"/>
      <protection locked="0" hidden="1"/>
    </xf>
    <xf numFmtId="165" fontId="15" fillId="29" borderId="1" xfId="1" applyNumberFormat="1" applyFont="1" applyFill="1" applyBorder="1" applyAlignment="1" applyProtection="1">
      <alignment horizontal="center"/>
      <protection locked="0" hidden="1"/>
    </xf>
    <xf numFmtId="165" fontId="15" fillId="29" borderId="36" xfId="1" applyNumberFormat="1" applyFont="1" applyFill="1" applyBorder="1" applyAlignment="1" applyProtection="1">
      <alignment horizontal="center"/>
      <protection locked="0" hidden="1"/>
    </xf>
    <xf numFmtId="165" fontId="15" fillId="29" borderId="12" xfId="1" applyNumberFormat="1" applyFont="1" applyFill="1" applyBorder="1" applyAlignment="1" applyProtection="1">
      <alignment horizontal="center"/>
      <protection locked="0" hidden="1"/>
    </xf>
    <xf numFmtId="165" fontId="15" fillId="29" borderId="43" xfId="1" applyNumberFormat="1" applyFont="1" applyFill="1" applyBorder="1" applyAlignment="1" applyProtection="1">
      <alignment horizontal="center"/>
      <protection locked="0" hidden="1"/>
    </xf>
    <xf numFmtId="165" fontId="15" fillId="29" borderId="67" xfId="1" applyNumberFormat="1" applyFont="1" applyFill="1" applyBorder="1" applyAlignment="1" applyProtection="1">
      <alignment horizontal="center"/>
      <protection locked="0" hidden="1"/>
    </xf>
    <xf numFmtId="165" fontId="15" fillId="29" borderId="63" xfId="1" applyNumberFormat="1" applyFont="1" applyFill="1" applyBorder="1" applyAlignment="1" applyProtection="1">
      <alignment horizontal="center"/>
      <protection locked="0" hidden="1"/>
    </xf>
    <xf numFmtId="165" fontId="15" fillId="29" borderId="74" xfId="1" applyNumberFormat="1" applyFont="1" applyFill="1" applyBorder="1" applyAlignment="1" applyProtection="1">
      <alignment horizontal="center"/>
      <protection locked="0" hidden="1"/>
    </xf>
    <xf numFmtId="165" fontId="15" fillId="29" borderId="34" xfId="1" applyNumberFormat="1" applyFont="1" applyFill="1" applyBorder="1" applyAlignment="1" applyProtection="1">
      <alignment horizontal="center"/>
      <protection locked="0" hidden="1"/>
    </xf>
    <xf numFmtId="165" fontId="15" fillId="29" borderId="75" xfId="1" applyNumberFormat="1" applyFont="1" applyFill="1" applyBorder="1" applyAlignment="1" applyProtection="1">
      <alignment horizontal="center"/>
      <protection locked="0" hidden="1"/>
    </xf>
    <xf numFmtId="0" fontId="77" fillId="0" borderId="0" xfId="0" applyFont="1"/>
    <xf numFmtId="165" fontId="15" fillId="29" borderId="77" xfId="1" applyNumberFormat="1" applyFont="1" applyFill="1" applyBorder="1" applyAlignment="1" applyProtection="1">
      <alignment horizontal="center"/>
      <protection locked="0" hidden="1"/>
    </xf>
    <xf numFmtId="165" fontId="15" fillId="29" borderId="78" xfId="1" applyNumberFormat="1" applyFont="1" applyFill="1" applyBorder="1" applyAlignment="1" applyProtection="1">
      <alignment horizontal="center"/>
      <protection locked="0" hidden="1"/>
    </xf>
    <xf numFmtId="0" fontId="40" fillId="0" borderId="0" xfId="0" applyFont="1"/>
    <xf numFmtId="0" fontId="14" fillId="4" borderId="34" xfId="0" applyFont="1" applyFill="1" applyBorder="1" applyAlignment="1" applyProtection="1">
      <alignment horizontal="right"/>
      <protection locked="0"/>
    </xf>
    <xf numFmtId="165" fontId="15" fillId="29" borderId="42" xfId="1" applyNumberFormat="1" applyFont="1" applyFill="1" applyBorder="1" applyAlignment="1" applyProtection="1">
      <alignment horizontal="center"/>
      <protection locked="0" hidden="1"/>
    </xf>
    <xf numFmtId="165" fontId="15" fillId="0" borderId="79" xfId="1" applyNumberFormat="1" applyFont="1" applyBorder="1" applyAlignment="1" applyProtection="1">
      <alignment horizontal="center"/>
      <protection locked="0" hidden="1"/>
    </xf>
    <xf numFmtId="0" fontId="14" fillId="4" borderId="43" xfId="0" applyFont="1" applyFill="1" applyBorder="1" applyAlignment="1" applyProtection="1">
      <alignment horizontal="right"/>
      <protection locked="0"/>
    </xf>
    <xf numFmtId="0" fontId="14" fillId="4" borderId="63" xfId="0" applyFont="1" applyFill="1" applyBorder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0" fontId="14" fillId="4" borderId="75" xfId="0" applyFont="1" applyFill="1" applyBorder="1" applyAlignment="1" applyProtection="1">
      <alignment horizontal="right"/>
      <protection locked="0"/>
    </xf>
    <xf numFmtId="165" fontId="1" fillId="25" borderId="57" xfId="1" applyNumberFormat="1" applyFont="1" applyFill="1" applyBorder="1" applyAlignment="1" applyProtection="1">
      <alignment horizontal="center" vertical="center" wrapText="1"/>
      <protection hidden="1"/>
    </xf>
    <xf numFmtId="165" fontId="1" fillId="25" borderId="40" xfId="1" applyNumberFormat="1" applyFont="1" applyFill="1" applyBorder="1" applyAlignment="1" applyProtection="1">
      <alignment horizontal="center" vertical="center" wrapText="1"/>
      <protection hidden="1"/>
    </xf>
    <xf numFmtId="165" fontId="1" fillId="25" borderId="41" xfId="1" applyNumberFormat="1" applyFont="1" applyFill="1" applyBorder="1" applyAlignment="1" applyProtection="1">
      <alignment horizontal="center" vertical="center" wrapText="1"/>
      <protection hidden="1"/>
    </xf>
    <xf numFmtId="165" fontId="15" fillId="4" borderId="60" xfId="1" applyNumberFormat="1" applyFont="1" applyFill="1" applyBorder="1" applyAlignment="1" applyProtection="1">
      <alignment horizontal="center"/>
      <protection locked="0" hidden="1"/>
    </xf>
    <xf numFmtId="165" fontId="15" fillId="4" borderId="62" xfId="1" applyNumberFormat="1" applyFont="1" applyFill="1" applyBorder="1" applyAlignment="1" applyProtection="1">
      <alignment horizontal="center"/>
      <protection locked="0" hidden="1"/>
    </xf>
    <xf numFmtId="165" fontId="11" fillId="25" borderId="32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165" fontId="0" fillId="0" borderId="0" xfId="1" applyNumberFormat="1" applyFont="1" applyFill="1" applyBorder="1" applyAlignment="1">
      <alignment horizontal="center" vertical="center"/>
    </xf>
    <xf numFmtId="165" fontId="0" fillId="0" borderId="0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 applyFill="1" applyBorder="1" applyAlignment="1">
      <alignment horizontal="center" vertical="center"/>
    </xf>
    <xf numFmtId="0" fontId="11" fillId="25" borderId="80" xfId="0" applyFont="1" applyFill="1" applyBorder="1" applyAlignment="1">
      <alignment horizontal="center" vertical="center" wrapText="1"/>
    </xf>
    <xf numFmtId="0" fontId="93" fillId="25" borderId="81" xfId="0" applyFont="1" applyFill="1" applyBorder="1" applyAlignment="1">
      <alignment horizontal="center" vertical="center" wrapText="1"/>
    </xf>
    <xf numFmtId="165" fontId="4" fillId="25" borderId="32" xfId="1" applyNumberFormat="1" applyFont="1" applyFill="1" applyBorder="1" applyAlignment="1">
      <alignment horizontal="center" vertical="center"/>
    </xf>
    <xf numFmtId="165" fontId="15" fillId="29" borderId="10" xfId="1" applyNumberFormat="1" applyFont="1" applyFill="1" applyBorder="1" applyAlignment="1" applyProtection="1">
      <alignment horizontal="center"/>
      <protection locked="0" hidden="1"/>
    </xf>
    <xf numFmtId="0" fontId="20" fillId="0" borderId="0" xfId="0" quotePrefix="1" applyFont="1" applyAlignment="1">
      <alignment vertical="center"/>
    </xf>
    <xf numFmtId="0" fontId="20" fillId="0" borderId="0" xfId="0" applyFont="1" applyAlignment="1">
      <alignment vertical="center"/>
    </xf>
    <xf numFmtId="165" fontId="10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164" fontId="15" fillId="4" borderId="54" xfId="1" applyNumberFormat="1" applyFont="1" applyFill="1" applyBorder="1" applyProtection="1">
      <protection locked="0"/>
    </xf>
    <xf numFmtId="164" fontId="15" fillId="4" borderId="60" xfId="1" applyNumberFormat="1" applyFont="1" applyFill="1" applyBorder="1" applyProtection="1">
      <protection locked="0"/>
    </xf>
    <xf numFmtId="168" fontId="2" fillId="0" borderId="62" xfId="1" applyNumberFormat="1" applyFont="1" applyFill="1" applyBorder="1" applyAlignment="1">
      <alignment vertical="center" wrapText="1"/>
    </xf>
    <xf numFmtId="164" fontId="9" fillId="24" borderId="36" xfId="1" applyNumberFormat="1" applyFont="1" applyFill="1" applyBorder="1" applyAlignment="1" applyProtection="1">
      <alignment horizontal="center"/>
      <protection hidden="1"/>
    </xf>
    <xf numFmtId="164" fontId="9" fillId="24" borderId="1" xfId="1" applyNumberFormat="1" applyFont="1" applyFill="1" applyBorder="1" applyAlignment="1" applyProtection="1">
      <alignment horizontal="center"/>
      <protection hidden="1"/>
    </xf>
    <xf numFmtId="168" fontId="2" fillId="24" borderId="67" xfId="1" applyNumberFormat="1" applyFont="1" applyFill="1" applyBorder="1" applyAlignment="1">
      <alignment vertical="center" wrapText="1"/>
    </xf>
    <xf numFmtId="165" fontId="15" fillId="24" borderId="98" xfId="1" applyNumberFormat="1" applyFont="1" applyFill="1" applyBorder="1" applyAlignment="1">
      <alignment horizontal="center"/>
    </xf>
    <xf numFmtId="165" fontId="15" fillId="24" borderId="38" xfId="1" applyNumberFormat="1" applyFont="1" applyFill="1" applyBorder="1" applyAlignment="1">
      <alignment horizontal="center"/>
    </xf>
    <xf numFmtId="165" fontId="2" fillId="24" borderId="72" xfId="1" applyNumberFormat="1" applyFont="1" applyFill="1" applyBorder="1" applyAlignment="1">
      <alignment horizontal="center"/>
    </xf>
    <xf numFmtId="165" fontId="15" fillId="24" borderId="54" xfId="1" applyNumberFormat="1" applyFont="1" applyFill="1" applyBorder="1" applyAlignment="1">
      <alignment horizontal="center"/>
    </xf>
    <xf numFmtId="165" fontId="15" fillId="24" borderId="42" xfId="1" applyNumberFormat="1" applyFont="1" applyFill="1" applyBorder="1" applyAlignment="1">
      <alignment horizontal="center"/>
    </xf>
    <xf numFmtId="165" fontId="4" fillId="24" borderId="98" xfId="1" applyNumberFormat="1" applyFont="1" applyFill="1" applyBorder="1" applyAlignment="1">
      <alignment horizontal="center"/>
    </xf>
    <xf numFmtId="165" fontId="15" fillId="24" borderId="72" xfId="1" applyNumberFormat="1" applyFont="1" applyFill="1" applyBorder="1" applyAlignment="1">
      <alignment horizontal="center"/>
    </xf>
    <xf numFmtId="165" fontId="15" fillId="24" borderId="54" xfId="1" applyNumberFormat="1" applyFont="1" applyFill="1" applyBorder="1" applyAlignment="1" applyProtection="1">
      <alignment horizontal="center" wrapText="1"/>
      <protection hidden="1"/>
    </xf>
    <xf numFmtId="165" fontId="15" fillId="24" borderId="12" xfId="1" applyNumberFormat="1" applyFont="1" applyFill="1" applyBorder="1" applyAlignment="1">
      <alignment horizontal="center" wrapText="1"/>
    </xf>
    <xf numFmtId="165" fontId="15" fillId="24" borderId="12" xfId="1" applyNumberFormat="1" applyFont="1" applyFill="1" applyBorder="1" applyAlignment="1" applyProtection="1">
      <alignment horizontal="center" wrapText="1"/>
      <protection hidden="1"/>
    </xf>
    <xf numFmtId="165" fontId="4" fillId="24" borderId="19" xfId="1" applyNumberFormat="1" applyFont="1" applyFill="1" applyBorder="1" applyAlignment="1">
      <alignment horizontal="center"/>
    </xf>
    <xf numFmtId="165" fontId="15" fillId="24" borderId="43" xfId="1" applyNumberFormat="1" applyFont="1" applyFill="1" applyBorder="1" applyAlignment="1">
      <alignment horizontal="center"/>
    </xf>
    <xf numFmtId="165" fontId="15" fillId="24" borderId="14" xfId="1" applyNumberFormat="1" applyFont="1" applyFill="1" applyBorder="1" applyAlignment="1">
      <alignment horizontal="center"/>
    </xf>
    <xf numFmtId="165" fontId="15" fillId="24" borderId="63" xfId="1" applyNumberFormat="1" applyFont="1" applyFill="1" applyBorder="1" applyAlignment="1">
      <alignment horizontal="center"/>
    </xf>
    <xf numFmtId="165" fontId="15" fillId="24" borderId="76" xfId="1" applyNumberFormat="1" applyFont="1" applyFill="1" applyBorder="1" applyAlignment="1">
      <alignment horizontal="center"/>
    </xf>
    <xf numFmtId="0" fontId="40" fillId="24" borderId="60" xfId="0" applyFont="1" applyFill="1" applyBorder="1" applyAlignment="1">
      <alignment horizontal="right"/>
    </xf>
    <xf numFmtId="0" fontId="40" fillId="24" borderId="62" xfId="0" applyFont="1" applyFill="1" applyBorder="1" applyAlignment="1">
      <alignment horizontal="right"/>
    </xf>
    <xf numFmtId="0" fontId="7" fillId="24" borderId="60" xfId="0" applyFont="1" applyFill="1" applyBorder="1" applyAlignment="1" applyProtection="1">
      <alignment horizontal="right"/>
      <protection locked="0"/>
    </xf>
    <xf numFmtId="0" fontId="7" fillId="24" borderId="62" xfId="0" applyFont="1" applyFill="1" applyBorder="1" applyAlignment="1" applyProtection="1">
      <alignment horizontal="right"/>
      <protection locked="0"/>
    </xf>
    <xf numFmtId="165" fontId="15" fillId="24" borderId="43" xfId="1" applyNumberFormat="1" applyFont="1" applyFill="1" applyBorder="1" applyAlignment="1" applyProtection="1">
      <alignment horizontal="center"/>
      <protection locked="0" hidden="1"/>
    </xf>
    <xf numFmtId="165" fontId="15" fillId="24" borderId="63" xfId="1" applyNumberFormat="1" applyFont="1" applyFill="1" applyBorder="1" applyAlignment="1" applyProtection="1">
      <alignment horizontal="center"/>
      <protection locked="0" hidden="1"/>
    </xf>
    <xf numFmtId="165" fontId="15" fillId="29" borderId="81" xfId="1" applyNumberFormat="1" applyFont="1" applyFill="1" applyBorder="1" applyAlignment="1" applyProtection="1">
      <alignment horizontal="center"/>
      <protection locked="0" hidden="1"/>
    </xf>
    <xf numFmtId="165" fontId="15" fillId="24" borderId="10" xfId="1" applyNumberFormat="1" applyFont="1" applyFill="1" applyBorder="1" applyAlignment="1">
      <alignment horizontal="center" vertical="center"/>
    </xf>
    <xf numFmtId="165" fontId="15" fillId="0" borderId="80" xfId="1" applyNumberFormat="1" applyFont="1" applyBorder="1" applyAlignment="1" applyProtection="1">
      <alignment horizontal="center" vertical="center"/>
      <protection locked="0" hidden="1"/>
    </xf>
    <xf numFmtId="165" fontId="15" fillId="0" borderId="5" xfId="1" applyNumberFormat="1" applyFont="1" applyFill="1" applyBorder="1" applyAlignment="1" applyProtection="1">
      <alignment horizontal="center"/>
      <protection locked="0" hidden="1"/>
    </xf>
    <xf numFmtId="165" fontId="14" fillId="0" borderId="5" xfId="1" applyNumberFormat="1" applyFont="1" applyFill="1" applyBorder="1" applyAlignment="1" applyProtection="1">
      <alignment horizontal="center" vertical="center"/>
      <protection locked="0" hidden="1"/>
    </xf>
    <xf numFmtId="165" fontId="15" fillId="0" borderId="6" xfId="1" applyNumberFormat="1" applyFont="1" applyFill="1" applyBorder="1" applyAlignment="1">
      <alignment horizontal="center" vertical="center"/>
    </xf>
    <xf numFmtId="165" fontId="94" fillId="0" borderId="4" xfId="1" applyNumberFormat="1" applyFont="1" applyFill="1" applyBorder="1" applyAlignment="1" applyProtection="1">
      <alignment horizontal="left" vertical="center"/>
      <protection locked="0" hidden="1"/>
    </xf>
    <xf numFmtId="165" fontId="15" fillId="0" borderId="81" xfId="1" applyNumberFormat="1" applyFont="1" applyBorder="1" applyAlignment="1" applyProtection="1">
      <alignment horizontal="center" vertical="center"/>
      <protection locked="0" hidden="1"/>
    </xf>
    <xf numFmtId="165" fontId="15" fillId="0" borderId="80" xfId="1" applyNumberFormat="1" applyFont="1" applyBorder="1" applyAlignment="1" applyProtection="1">
      <alignment horizontal="center"/>
      <protection locked="0" hidden="1"/>
    </xf>
    <xf numFmtId="165" fontId="2" fillId="30" borderId="32" xfId="1" applyNumberFormat="1" applyFont="1" applyFill="1" applyBorder="1" applyAlignment="1">
      <alignment horizontal="center"/>
    </xf>
    <xf numFmtId="10" fontId="4" fillId="24" borderId="80" xfId="2" applyNumberFormat="1" applyFont="1" applyFill="1" applyBorder="1" applyAlignment="1">
      <alignment vertical="center" wrapText="1"/>
    </xf>
    <xf numFmtId="165" fontId="15" fillId="24" borderId="10" xfId="1" applyNumberFormat="1" applyFont="1" applyFill="1" applyBorder="1" applyAlignment="1">
      <alignment horizontal="center"/>
    </xf>
    <xf numFmtId="165" fontId="15" fillId="30" borderId="38" xfId="1" applyNumberFormat="1" applyFont="1" applyFill="1" applyBorder="1" applyAlignment="1">
      <alignment horizontal="center"/>
    </xf>
    <xf numFmtId="165" fontId="15" fillId="30" borderId="4" xfId="1" applyNumberFormat="1" applyFont="1" applyFill="1" applyBorder="1" applyAlignment="1">
      <alignment horizontal="center"/>
    </xf>
    <xf numFmtId="165" fontId="15" fillId="0" borderId="16" xfId="1" applyNumberFormat="1" applyFont="1" applyBorder="1" applyAlignment="1" applyProtection="1">
      <alignment horizontal="center"/>
      <protection locked="0" hidden="1"/>
    </xf>
    <xf numFmtId="165" fontId="2" fillId="2" borderId="32" xfId="1" applyNumberFormat="1" applyFont="1" applyFill="1" applyBorder="1" applyAlignment="1">
      <alignment horizontal="center"/>
    </xf>
    <xf numFmtId="0" fontId="5" fillId="2" borderId="77" xfId="0" applyFont="1" applyFill="1" applyBorder="1" applyAlignment="1">
      <alignment horizontal="right" vertical="center"/>
    </xf>
    <xf numFmtId="165" fontId="2" fillId="2" borderId="77" xfId="1" applyNumberFormat="1" applyFont="1" applyFill="1" applyBorder="1" applyAlignment="1">
      <alignment horizontal="center"/>
    </xf>
    <xf numFmtId="165" fontId="2" fillId="2" borderId="6" xfId="1" applyNumberFormat="1" applyFont="1" applyFill="1" applyBorder="1" applyAlignment="1">
      <alignment horizontal="center"/>
    </xf>
    <xf numFmtId="0" fontId="15" fillId="0" borderId="0" xfId="0" applyFont="1" applyAlignment="1">
      <alignment horizontal="left" vertical="top"/>
    </xf>
    <xf numFmtId="165" fontId="15" fillId="4" borderId="0" xfId="1" applyNumberFormat="1" applyFont="1" applyFill="1" applyBorder="1" applyAlignment="1">
      <alignment horizontal="center" vertical="center"/>
    </xf>
    <xf numFmtId="165" fontId="15" fillId="4" borderId="0" xfId="1" applyNumberFormat="1" applyFont="1" applyFill="1" applyBorder="1" applyAlignment="1">
      <alignment horizontal="center"/>
    </xf>
    <xf numFmtId="165" fontId="6" fillId="2" borderId="0" xfId="1" applyNumberFormat="1" applyFont="1" applyFill="1" applyBorder="1" applyAlignment="1">
      <alignment horizontal="center"/>
    </xf>
    <xf numFmtId="9" fontId="0" fillId="0" borderId="0" xfId="2" applyFont="1" applyBorder="1"/>
    <xf numFmtId="0" fontId="12" fillId="0" borderId="0" xfId="0" applyFont="1" applyAlignment="1">
      <alignment horizontal="left" vertical="top"/>
    </xf>
    <xf numFmtId="0" fontId="60" fillId="0" borderId="0" xfId="0" applyFont="1" applyAlignment="1">
      <alignment horizontal="center" wrapText="1"/>
    </xf>
    <xf numFmtId="165" fontId="15" fillId="30" borderId="1" xfId="1" applyNumberFormat="1" applyFont="1" applyFill="1" applyBorder="1" applyAlignment="1">
      <alignment horizontal="center" vertical="center"/>
    </xf>
    <xf numFmtId="44" fontId="4" fillId="25" borderId="77" xfId="1" applyFont="1" applyFill="1" applyBorder="1" applyAlignment="1">
      <alignment horizontal="center" vertical="center"/>
    </xf>
    <xf numFmtId="44" fontId="4" fillId="25" borderId="78" xfId="1" applyFont="1" applyFill="1" applyBorder="1" applyAlignment="1">
      <alignment horizontal="center" vertical="center"/>
    </xf>
    <xf numFmtId="164" fontId="31" fillId="10" borderId="14" xfId="1" applyNumberFormat="1" applyFont="1" applyFill="1" applyBorder="1"/>
    <xf numFmtId="164" fontId="4" fillId="10" borderId="14" xfId="1" applyNumberFormat="1" applyFont="1" applyFill="1" applyBorder="1"/>
    <xf numFmtId="10" fontId="31" fillId="10" borderId="14" xfId="2" applyNumberFormat="1" applyFont="1" applyFill="1" applyBorder="1"/>
    <xf numFmtId="0" fontId="5" fillId="0" borderId="0" xfId="0" applyFont="1"/>
    <xf numFmtId="0" fontId="0" fillId="2" borderId="77" xfId="0" applyFill="1" applyBorder="1" applyAlignment="1">
      <alignment horizontal="right"/>
    </xf>
    <xf numFmtId="164" fontId="0" fillId="2" borderId="77" xfId="0" applyNumberFormat="1" applyFill="1" applyBorder="1"/>
    <xf numFmtId="164" fontId="0" fillId="2" borderId="86" xfId="0" applyNumberFormat="1" applyFill="1" applyBorder="1"/>
    <xf numFmtId="0" fontId="11" fillId="25" borderId="54" xfId="0" applyFont="1" applyFill="1" applyBorder="1" applyAlignment="1">
      <alignment horizontal="center"/>
    </xf>
    <xf numFmtId="0" fontId="11" fillId="25" borderId="36" xfId="0" applyFont="1" applyFill="1" applyBorder="1" applyAlignment="1">
      <alignment horizontal="center"/>
    </xf>
    <xf numFmtId="0" fontId="11" fillId="25" borderId="12" xfId="0" applyFont="1" applyFill="1" applyBorder="1" applyAlignment="1">
      <alignment horizontal="center"/>
    </xf>
    <xf numFmtId="10" fontId="11" fillId="25" borderId="62" xfId="0" applyNumberFormat="1" applyFont="1" applyFill="1" applyBorder="1" applyAlignment="1">
      <alignment horizontal="center" vertical="center"/>
    </xf>
    <xf numFmtId="10" fontId="11" fillId="25" borderId="67" xfId="0" applyNumberFormat="1" applyFont="1" applyFill="1" applyBorder="1" applyAlignment="1">
      <alignment horizontal="center" vertical="center"/>
    </xf>
    <xf numFmtId="10" fontId="11" fillId="25" borderId="63" xfId="0" applyNumberFormat="1" applyFont="1" applyFill="1" applyBorder="1" applyAlignment="1">
      <alignment horizontal="center" vertical="center"/>
    </xf>
    <xf numFmtId="0" fontId="0" fillId="25" borderId="8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11" fillId="25" borderId="60" xfId="0" applyFont="1" applyFill="1" applyBorder="1" applyAlignment="1">
      <alignment horizontal="center"/>
    </xf>
    <xf numFmtId="0" fontId="2" fillId="30" borderId="62" xfId="0" applyFont="1" applyFill="1" applyBorder="1" applyAlignment="1">
      <alignment horizontal="center"/>
    </xf>
    <xf numFmtId="164" fontId="11" fillId="30" borderId="67" xfId="1" applyNumberFormat="1" applyFont="1" applyFill="1" applyBorder="1" applyAlignment="1">
      <alignment horizontal="center"/>
    </xf>
    <xf numFmtId="164" fontId="11" fillId="30" borderId="63" xfId="1" applyNumberFormat="1" applyFont="1" applyFill="1" applyBorder="1" applyAlignment="1">
      <alignment horizontal="center"/>
    </xf>
    <xf numFmtId="164" fontId="0" fillId="30" borderId="36" xfId="1" applyNumberFormat="1" applyFont="1" applyFill="1" applyBorder="1" applyAlignment="1">
      <alignment horizontal="center"/>
    </xf>
    <xf numFmtId="164" fontId="0" fillId="30" borderId="1" xfId="1" applyNumberFormat="1" applyFont="1" applyFill="1" applyBorder="1" applyAlignment="1">
      <alignment horizontal="center"/>
    </xf>
    <xf numFmtId="0" fontId="11" fillId="30" borderId="61" xfId="0" applyFont="1" applyFill="1" applyBorder="1" applyAlignment="1">
      <alignment horizontal="right" vertical="center"/>
    </xf>
    <xf numFmtId="0" fontId="11" fillId="30" borderId="38" xfId="0" applyFont="1" applyFill="1" applyBorder="1" applyAlignment="1">
      <alignment horizontal="right" vertical="center" wrapText="1"/>
    </xf>
    <xf numFmtId="0" fontId="11" fillId="30" borderId="72" xfId="0" applyFont="1" applyFill="1" applyBorder="1" applyAlignment="1">
      <alignment horizontal="right" vertical="center" wrapText="1"/>
    </xf>
    <xf numFmtId="0" fontId="11" fillId="30" borderId="32" xfId="0" applyFont="1" applyFill="1" applyBorder="1" applyAlignment="1">
      <alignment horizontal="right" wrapText="1"/>
    </xf>
    <xf numFmtId="0" fontId="74" fillId="30" borderId="61" xfId="0" applyFont="1" applyFill="1" applyBorder="1" applyAlignment="1">
      <alignment horizontal="right" wrapText="1"/>
    </xf>
    <xf numFmtId="0" fontId="74" fillId="30" borderId="33" xfId="0" applyFont="1" applyFill="1" applyBorder="1" applyAlignment="1">
      <alignment horizontal="right" wrapText="1"/>
    </xf>
    <xf numFmtId="0" fontId="70" fillId="30" borderId="98" xfId="0" applyFont="1" applyFill="1" applyBorder="1"/>
    <xf numFmtId="0" fontId="7" fillId="30" borderId="38" xfId="0" applyFont="1" applyFill="1" applyBorder="1" applyAlignment="1">
      <alignment horizontal="right"/>
    </xf>
    <xf numFmtId="166" fontId="91" fillId="31" borderId="91" xfId="0" applyNumberFormat="1" applyFont="1" applyFill="1" applyBorder="1"/>
    <xf numFmtId="42" fontId="90" fillId="31" borderId="92" xfId="0" applyNumberFormat="1" applyFont="1" applyFill="1" applyBorder="1"/>
    <xf numFmtId="166" fontId="91" fillId="31" borderId="102" xfId="0" applyNumberFormat="1" applyFont="1" applyFill="1" applyBorder="1"/>
    <xf numFmtId="42" fontId="90" fillId="31" borderId="88" xfId="0" applyNumberFormat="1" applyFont="1" applyFill="1" applyBorder="1"/>
    <xf numFmtId="0" fontId="7" fillId="30" borderId="38" xfId="0" applyFont="1" applyFill="1" applyBorder="1" applyAlignment="1">
      <alignment horizontal="right" vertical="center"/>
    </xf>
    <xf numFmtId="0" fontId="7" fillId="30" borderId="72" xfId="0" applyFont="1" applyFill="1" applyBorder="1" applyAlignment="1">
      <alignment horizontal="right"/>
    </xf>
    <xf numFmtId="0" fontId="70" fillId="30" borderId="32" xfId="0" applyFont="1" applyFill="1" applyBorder="1"/>
    <xf numFmtId="0" fontId="7" fillId="30" borderId="98" xfId="0" applyFont="1" applyFill="1" applyBorder="1" applyAlignment="1">
      <alignment horizontal="right"/>
    </xf>
    <xf numFmtId="0" fontId="70" fillId="30" borderId="61" xfId="0" applyFont="1" applyFill="1" applyBorder="1"/>
    <xf numFmtId="0" fontId="7" fillId="30" borderId="103" xfId="0" applyFont="1" applyFill="1" applyBorder="1" applyAlignment="1">
      <alignment horizontal="right"/>
    </xf>
    <xf numFmtId="0" fontId="74" fillId="30" borderId="109" xfId="0" applyFont="1" applyFill="1" applyBorder="1" applyAlignment="1">
      <alignment horizontal="right" wrapText="1"/>
    </xf>
    <xf numFmtId="0" fontId="74" fillId="30" borderId="38" xfId="0" applyFont="1" applyFill="1" applyBorder="1" applyAlignment="1">
      <alignment horizontal="right" vertical="center" wrapText="1"/>
    </xf>
    <xf numFmtId="0" fontId="74" fillId="30" borderId="103" xfId="0" applyFont="1" applyFill="1" applyBorder="1" applyAlignment="1">
      <alignment horizontal="right" wrapText="1"/>
    </xf>
    <xf numFmtId="9" fontId="89" fillId="30" borderId="107" xfId="2" applyFont="1" applyFill="1" applyBorder="1" applyAlignment="1"/>
    <xf numFmtId="9" fontId="89" fillId="30" borderId="108" xfId="2" applyFont="1" applyFill="1" applyBorder="1" applyAlignment="1"/>
    <xf numFmtId="9" fontId="71" fillId="30" borderId="31" xfId="2" applyFont="1" applyFill="1" applyBorder="1" applyProtection="1">
      <protection hidden="1"/>
    </xf>
    <xf numFmtId="42" fontId="66" fillId="30" borderId="56" xfId="1" applyNumberFormat="1" applyFont="1" applyFill="1" applyBorder="1" applyAlignment="1" applyProtection="1">
      <alignment horizontal="center"/>
      <protection hidden="1"/>
    </xf>
    <xf numFmtId="42" fontId="66" fillId="30" borderId="34" xfId="1" applyNumberFormat="1" applyFont="1" applyFill="1" applyBorder="1" applyAlignment="1" applyProtection="1">
      <alignment horizontal="center"/>
      <protection hidden="1"/>
    </xf>
    <xf numFmtId="9" fontId="71" fillId="30" borderId="60" xfId="2" applyFont="1" applyFill="1" applyBorder="1" applyProtection="1">
      <protection hidden="1"/>
    </xf>
    <xf numFmtId="42" fontId="66" fillId="30" borderId="43" xfId="1" applyNumberFormat="1" applyFont="1" applyFill="1" applyBorder="1" applyAlignment="1" applyProtection="1">
      <alignment horizontal="center"/>
      <protection hidden="1"/>
    </xf>
    <xf numFmtId="9" fontId="89" fillId="30" borderId="90" xfId="2" applyFont="1" applyFill="1" applyBorder="1" applyAlignment="1"/>
    <xf numFmtId="9" fontId="89" fillId="30" borderId="99" xfId="2" applyFont="1" applyFill="1" applyBorder="1" applyAlignment="1"/>
    <xf numFmtId="0" fontId="92" fillId="30" borderId="98" xfId="0" applyFont="1" applyFill="1" applyBorder="1" applyAlignment="1">
      <alignment horizontal="right"/>
    </xf>
    <xf numFmtId="0" fontId="92" fillId="30" borderId="38" xfId="0" applyFont="1" applyFill="1" applyBorder="1" applyAlignment="1">
      <alignment horizontal="right"/>
    </xf>
    <xf numFmtId="49" fontId="2" fillId="30" borderId="72" xfId="0" applyNumberFormat="1" applyFont="1" applyFill="1" applyBorder="1" applyAlignment="1">
      <alignment horizontal="right"/>
    </xf>
    <xf numFmtId="0" fontId="7" fillId="30" borderId="13" xfId="0" applyFont="1" applyFill="1" applyBorder="1" applyAlignment="1">
      <alignment horizontal="right"/>
    </xf>
    <xf numFmtId="166" fontId="69" fillId="30" borderId="38" xfId="1" applyNumberFormat="1" applyFont="1" applyFill="1" applyBorder="1"/>
    <xf numFmtId="42" fontId="66" fillId="30" borderId="38" xfId="1" applyNumberFormat="1" applyFont="1" applyFill="1" applyBorder="1"/>
    <xf numFmtId="0" fontId="7" fillId="30" borderId="68" xfId="0" applyFont="1" applyFill="1" applyBorder="1" applyAlignment="1">
      <alignment horizontal="right" wrapText="1"/>
    </xf>
    <xf numFmtId="0" fontId="7" fillId="30" borderId="11" xfId="0" applyFont="1" applyFill="1" applyBorder="1" applyAlignment="1">
      <alignment horizontal="right"/>
    </xf>
    <xf numFmtId="9" fontId="66" fillId="30" borderId="12" xfId="2" applyFont="1" applyFill="1" applyBorder="1" applyAlignment="1" applyProtection="1">
      <protection locked="0"/>
    </xf>
    <xf numFmtId="0" fontId="101" fillId="0" borderId="0" xfId="0" applyFont="1" applyAlignment="1">
      <alignment horizontal="left" vertical="top"/>
    </xf>
    <xf numFmtId="0" fontId="0" fillId="21" borderId="20" xfId="0" applyFill="1" applyBorder="1"/>
    <xf numFmtId="164" fontId="31" fillId="10" borderId="76" xfId="1" applyNumberFormat="1" applyFont="1" applyFill="1" applyBorder="1"/>
    <xf numFmtId="0" fontId="28" fillId="0" borderId="0" xfId="0" applyFont="1" applyAlignment="1">
      <alignment vertical="center" wrapText="1"/>
    </xf>
    <xf numFmtId="0" fontId="11" fillId="6" borderId="60" xfId="0" applyFont="1" applyFill="1" applyBorder="1" applyAlignment="1">
      <alignment horizontal="left" vertical="center"/>
    </xf>
    <xf numFmtId="0" fontId="11" fillId="6" borderId="62" xfId="0" applyFont="1" applyFill="1" applyBorder="1" applyAlignment="1">
      <alignment horizontal="left" vertical="center"/>
    </xf>
    <xf numFmtId="0" fontId="11" fillId="6" borderId="40" xfId="0" applyFont="1" applyFill="1" applyBorder="1" applyAlignment="1">
      <alignment horizontal="center" vertical="center" wrapText="1"/>
    </xf>
    <xf numFmtId="0" fontId="11" fillId="6" borderId="54" xfId="0" applyFont="1" applyFill="1" applyBorder="1" applyAlignment="1">
      <alignment horizontal="left" vertical="center"/>
    </xf>
    <xf numFmtId="9" fontId="11" fillId="0" borderId="19" xfId="2" applyFont="1" applyBorder="1" applyAlignment="1" applyProtection="1">
      <alignment horizontal="center" vertical="center"/>
      <protection locked="0"/>
    </xf>
    <xf numFmtId="9" fontId="11" fillId="0" borderId="14" xfId="2" applyFont="1" applyBorder="1" applyAlignment="1" applyProtection="1">
      <alignment horizontal="center" vertical="center"/>
      <protection locked="0"/>
    </xf>
    <xf numFmtId="9" fontId="11" fillId="0" borderId="76" xfId="2" applyFont="1" applyBorder="1" applyAlignment="1" applyProtection="1">
      <alignment horizontal="center" vertical="center"/>
      <protection locked="0"/>
    </xf>
    <xf numFmtId="0" fontId="2" fillId="6" borderId="37" xfId="0" applyFont="1" applyFill="1" applyBorder="1" applyAlignment="1">
      <alignment horizontal="center" vertical="center" wrapText="1"/>
    </xf>
    <xf numFmtId="0" fontId="20" fillId="0" borderId="98" xfId="0" applyFont="1" applyBorder="1" applyAlignment="1" applyProtection="1">
      <alignment horizontal="center"/>
      <protection locked="0" hidden="1"/>
    </xf>
    <xf numFmtId="0" fontId="20" fillId="0" borderId="38" xfId="0" applyFont="1" applyBorder="1" applyAlignment="1" applyProtection="1">
      <alignment horizontal="center"/>
      <protection locked="0" hidden="1"/>
    </xf>
    <xf numFmtId="0" fontId="20" fillId="0" borderId="72" xfId="0" applyFont="1" applyBorder="1" applyAlignment="1" applyProtection="1">
      <alignment horizontal="center"/>
      <protection locked="0" hidden="1"/>
    </xf>
    <xf numFmtId="0" fontId="86" fillId="0" borderId="27" xfId="0" applyFont="1" applyBorder="1" applyAlignment="1" applyProtection="1">
      <alignment horizontal="center" vertical="center" wrapText="1"/>
      <protection locked="0" hidden="1"/>
    </xf>
    <xf numFmtId="0" fontId="86" fillId="0" borderId="18" xfId="0" applyFont="1" applyBorder="1" applyAlignment="1" applyProtection="1">
      <alignment horizontal="center" vertical="center" wrapText="1"/>
      <protection locked="0" hidden="1"/>
    </xf>
    <xf numFmtId="0" fontId="86" fillId="0" borderId="82" xfId="0" applyFont="1" applyBorder="1" applyAlignment="1" applyProtection="1">
      <alignment horizontal="center" vertical="center" wrapText="1"/>
      <protection locked="0" hidden="1"/>
    </xf>
    <xf numFmtId="0" fontId="11" fillId="6" borderId="98" xfId="0" applyFont="1" applyFill="1" applyBorder="1" applyAlignment="1">
      <alignment horizontal="left" vertical="center"/>
    </xf>
    <xf numFmtId="0" fontId="11" fillId="6" borderId="38" xfId="0" applyFont="1" applyFill="1" applyBorder="1" applyAlignment="1">
      <alignment horizontal="left" vertical="center"/>
    </xf>
    <xf numFmtId="0" fontId="11" fillId="6" borderId="72" xfId="0" applyFont="1" applyFill="1" applyBorder="1" applyAlignment="1">
      <alignment horizontal="left" vertical="center"/>
    </xf>
    <xf numFmtId="0" fontId="102" fillId="6" borderId="20" xfId="0" applyFont="1" applyFill="1" applyBorder="1" applyAlignment="1">
      <alignment horizontal="center" vertical="center" wrapText="1"/>
    </xf>
    <xf numFmtId="0" fontId="80" fillId="27" borderId="3" xfId="0" applyFont="1" applyFill="1" applyBorder="1" applyAlignment="1">
      <alignment horizontal="left" vertical="center"/>
    </xf>
    <xf numFmtId="0" fontId="81" fillId="27" borderId="3" xfId="0" applyFont="1" applyFill="1" applyBorder="1" applyAlignment="1">
      <alignment horizontal="center" vertical="center"/>
    </xf>
    <xf numFmtId="0" fontId="103" fillId="25" borderId="8" xfId="0" applyFont="1" applyFill="1" applyBorder="1" applyAlignment="1">
      <alignment horizontal="left" vertical="center" wrapText="1"/>
    </xf>
    <xf numFmtId="0" fontId="103" fillId="25" borderId="32" xfId="0" applyFont="1" applyFill="1" applyBorder="1" applyAlignment="1">
      <alignment horizontal="center" vertical="center"/>
    </xf>
    <xf numFmtId="0" fontId="103" fillId="25" borderId="39" xfId="0" applyFont="1" applyFill="1" applyBorder="1" applyAlignment="1">
      <alignment horizontal="center" vertical="center"/>
    </xf>
    <xf numFmtId="0" fontId="103" fillId="25" borderId="40" xfId="0" applyFont="1" applyFill="1" applyBorder="1" applyAlignment="1">
      <alignment horizontal="center" vertical="center"/>
    </xf>
    <xf numFmtId="0" fontId="100" fillId="25" borderId="40" xfId="0" applyFont="1" applyFill="1" applyBorder="1" applyAlignment="1">
      <alignment horizontal="center" vertical="center"/>
    </xf>
    <xf numFmtId="0" fontId="100" fillId="25" borderId="84" xfId="0" applyFont="1" applyFill="1" applyBorder="1" applyAlignment="1">
      <alignment horizontal="center" vertical="center"/>
    </xf>
    <xf numFmtId="0" fontId="100" fillId="25" borderId="81" xfId="0" applyFont="1" applyFill="1" applyBorder="1" applyAlignment="1">
      <alignment horizontal="center" vertical="center"/>
    </xf>
    <xf numFmtId="0" fontId="100" fillId="25" borderId="20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164" fontId="15" fillId="30" borderId="19" xfId="1" applyNumberFormat="1" applyFont="1" applyFill="1" applyBorder="1" applyAlignment="1">
      <alignment vertical="center"/>
    </xf>
    <xf numFmtId="164" fontId="15" fillId="30" borderId="14" xfId="1" applyNumberFormat="1" applyFont="1" applyFill="1" applyBorder="1" applyAlignment="1">
      <alignment vertical="center"/>
    </xf>
    <xf numFmtId="164" fontId="15" fillId="30" borderId="44" xfId="1" applyNumberFormat="1" applyFont="1" applyFill="1" applyBorder="1" applyAlignment="1">
      <alignment vertical="center"/>
    </xf>
    <xf numFmtId="164" fontId="2" fillId="30" borderId="33" xfId="1" applyNumberFormat="1" applyFont="1" applyFill="1" applyBorder="1" applyAlignment="1">
      <alignment vertical="center"/>
    </xf>
    <xf numFmtId="164" fontId="2" fillId="30" borderId="48" xfId="1" applyNumberFormat="1" applyFont="1" applyFill="1" applyBorder="1" applyAlignment="1">
      <alignment vertical="center"/>
    </xf>
    <xf numFmtId="164" fontId="2" fillId="30" borderId="49" xfId="1" applyNumberFormat="1" applyFont="1" applyFill="1" applyBorder="1" applyAlignment="1">
      <alignment vertical="center"/>
    </xf>
    <xf numFmtId="0" fontId="22" fillId="30" borderId="32" xfId="0" applyFont="1" applyFill="1" applyBorder="1" applyAlignment="1">
      <alignment horizontal="left" vertical="center" wrapText="1"/>
    </xf>
    <xf numFmtId="42" fontId="22" fillId="30" borderId="6" xfId="0" applyNumberFormat="1" applyFont="1" applyFill="1" applyBorder="1" applyAlignment="1">
      <alignment horizontal="center" vertical="center"/>
    </xf>
    <xf numFmtId="0" fontId="4" fillId="30" borderId="33" xfId="0" applyFont="1" applyFill="1" applyBorder="1" applyAlignment="1">
      <alignment horizontal="right" vertical="center" wrapText="1"/>
    </xf>
    <xf numFmtId="2" fontId="21" fillId="0" borderId="10" xfId="0" applyNumberFormat="1" applyFont="1" applyBorder="1" applyAlignment="1">
      <alignment horizontal="center"/>
    </xf>
    <xf numFmtId="0" fontId="5" fillId="18" borderId="10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1" fillId="20" borderId="1" xfId="0" applyFont="1" applyFill="1" applyBorder="1"/>
    <xf numFmtId="0" fontId="60" fillId="0" borderId="0" xfId="0" applyFont="1" applyAlignment="1">
      <alignment wrapText="1"/>
    </xf>
    <xf numFmtId="0" fontId="11" fillId="26" borderId="98" xfId="0" applyFont="1" applyFill="1" applyBorder="1" applyAlignment="1">
      <alignment vertical="center" wrapText="1"/>
    </xf>
    <xf numFmtId="0" fontId="11" fillId="26" borderId="38" xfId="0" applyFont="1" applyFill="1" applyBorder="1" applyAlignment="1">
      <alignment vertical="center" wrapText="1"/>
    </xf>
    <xf numFmtId="0" fontId="11" fillId="26" borderId="72" xfId="0" applyFont="1" applyFill="1" applyBorder="1" applyAlignment="1">
      <alignment vertical="center" wrapText="1"/>
    </xf>
    <xf numFmtId="0" fontId="106" fillId="0" borderId="0" xfId="0" applyFont="1" applyAlignment="1">
      <alignment vertical="center" wrapText="1"/>
    </xf>
    <xf numFmtId="0" fontId="21" fillId="0" borderId="0" xfId="0" applyFont="1" applyAlignment="1" applyProtection="1">
      <alignment horizontal="center" vertical="center" wrapText="1"/>
      <protection hidden="1"/>
    </xf>
    <xf numFmtId="10" fontId="79" fillId="0" borderId="0" xfId="2" applyNumberFormat="1" applyFont="1" applyBorder="1" applyAlignment="1">
      <alignment vertical="center" wrapText="1"/>
    </xf>
    <xf numFmtId="0" fontId="93" fillId="18" borderId="98" xfId="0" applyFont="1" applyFill="1" applyBorder="1" applyAlignment="1" applyProtection="1">
      <alignment horizontal="center"/>
      <protection hidden="1"/>
    </xf>
    <xf numFmtId="0" fontId="93" fillId="18" borderId="38" xfId="0" applyFont="1" applyFill="1" applyBorder="1" applyAlignment="1" applyProtection="1">
      <alignment horizontal="center"/>
      <protection hidden="1"/>
    </xf>
    <xf numFmtId="0" fontId="93" fillId="18" borderId="72" xfId="0" applyFont="1" applyFill="1" applyBorder="1" applyAlignment="1" applyProtection="1">
      <alignment horizontal="center"/>
      <protection hidden="1"/>
    </xf>
    <xf numFmtId="164" fontId="31" fillId="30" borderId="78" xfId="1" applyNumberFormat="1" applyFont="1" applyFill="1" applyBorder="1" applyAlignment="1" applyProtection="1">
      <protection hidden="1"/>
    </xf>
    <xf numFmtId="164" fontId="31" fillId="30" borderId="43" xfId="1" applyNumberFormat="1" applyFont="1" applyFill="1" applyBorder="1" applyAlignment="1" applyProtection="1">
      <protection hidden="1"/>
    </xf>
    <xf numFmtId="164" fontId="31" fillId="30" borderId="63" xfId="1" applyNumberFormat="1" applyFont="1" applyFill="1" applyBorder="1" applyAlignment="1" applyProtection="1">
      <protection hidden="1"/>
    </xf>
    <xf numFmtId="0" fontId="57" fillId="30" borderId="1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10" fontId="65" fillId="26" borderId="98" xfId="2" applyNumberFormat="1" applyFont="1" applyFill="1" applyBorder="1" applyAlignment="1">
      <alignment horizontal="center" vertical="center"/>
    </xf>
    <xf numFmtId="0" fontId="15" fillId="28" borderId="38" xfId="0" applyFont="1" applyFill="1" applyBorder="1" applyAlignment="1">
      <alignment horizontal="center"/>
    </xf>
    <xf numFmtId="10" fontId="65" fillId="26" borderId="38" xfId="2" applyNumberFormat="1" applyFont="1" applyFill="1" applyBorder="1" applyAlignment="1">
      <alignment horizontal="center"/>
    </xf>
    <xf numFmtId="10" fontId="65" fillId="26" borderId="72" xfId="2" applyNumberFormat="1" applyFont="1" applyFill="1" applyBorder="1" applyAlignment="1">
      <alignment horizontal="center"/>
    </xf>
    <xf numFmtId="0" fontId="15" fillId="28" borderId="98" xfId="0" applyFont="1" applyFill="1" applyBorder="1" applyAlignment="1">
      <alignment horizontal="center"/>
    </xf>
    <xf numFmtId="10" fontId="65" fillId="26" borderId="38" xfId="2" applyNumberFormat="1" applyFont="1" applyFill="1" applyBorder="1" applyAlignment="1"/>
    <xf numFmtId="10" fontId="65" fillId="26" borderId="72" xfId="2" applyNumberFormat="1" applyFont="1" applyFill="1" applyBorder="1" applyAlignment="1"/>
    <xf numFmtId="0" fontId="21" fillId="0" borderId="0" xfId="0" applyFont="1" applyAlignment="1" applyProtection="1">
      <alignment vertical="center" wrapText="1"/>
      <protection hidden="1"/>
    </xf>
    <xf numFmtId="0" fontId="63" fillId="0" borderId="0" xfId="0" applyFont="1" applyAlignment="1" applyProtection="1">
      <alignment vertical="center" wrapText="1"/>
      <protection hidden="1"/>
    </xf>
    <xf numFmtId="0" fontId="4" fillId="8" borderId="10" xfId="0" applyFont="1" applyFill="1" applyBorder="1" applyAlignment="1" applyProtection="1">
      <alignment horizontal="center" vertical="center" wrapText="1"/>
      <protection hidden="1"/>
    </xf>
    <xf numFmtId="0" fontId="2" fillId="30" borderId="1" xfId="0" applyFont="1" applyFill="1" applyBorder="1" applyAlignment="1">
      <alignment horizontal="center" vertical="center" wrapText="1"/>
    </xf>
    <xf numFmtId="0" fontId="2" fillId="30" borderId="1" xfId="0" applyFont="1" applyFill="1" applyBorder="1" applyAlignment="1">
      <alignment horizontal="center" vertical="center"/>
    </xf>
    <xf numFmtId="0" fontId="2" fillId="30" borderId="1" xfId="0" applyFont="1" applyFill="1" applyBorder="1"/>
    <xf numFmtId="2" fontId="2" fillId="30" borderId="1" xfId="0" applyNumberFormat="1" applyFont="1" applyFill="1" applyBorder="1" applyAlignment="1">
      <alignment horizontal="center" vertical="center"/>
    </xf>
    <xf numFmtId="2" fontId="26" fillId="30" borderId="1" xfId="0" applyNumberFormat="1" applyFont="1" applyFill="1" applyBorder="1" applyAlignment="1">
      <alignment horizontal="center"/>
    </xf>
    <xf numFmtId="2" fontId="26" fillId="30" borderId="1" xfId="0" applyNumberFormat="1" applyFont="1" applyFill="1" applyBorder="1" applyAlignment="1">
      <alignment horizontal="center" vertical="center"/>
    </xf>
    <xf numFmtId="0" fontId="107" fillId="0" borderId="0" xfId="0" applyFont="1"/>
    <xf numFmtId="0" fontId="83" fillId="0" borderId="0" xfId="0" applyFont="1" applyAlignment="1" applyProtection="1">
      <alignment vertical="center" wrapText="1"/>
      <protection locked="0"/>
    </xf>
    <xf numFmtId="0" fontId="57" fillId="0" borderId="0" xfId="0" applyFont="1" applyAlignment="1" applyProtection="1">
      <alignment vertical="center" wrapText="1"/>
      <protection locked="0" hidden="1"/>
    </xf>
    <xf numFmtId="0" fontId="2" fillId="30" borderId="1" xfId="0" applyFont="1" applyFill="1" applyBorder="1" applyAlignment="1">
      <alignment horizontal="right" vertical="center" wrapText="1"/>
    </xf>
    <xf numFmtId="0" fontId="8" fillId="0" borderId="66" xfId="0" applyFont="1" applyBorder="1" applyAlignment="1" applyProtection="1">
      <alignment horizontal="center" vertical="center"/>
      <protection locked="0"/>
    </xf>
    <xf numFmtId="0" fontId="11" fillId="6" borderId="80" xfId="0" applyFont="1" applyFill="1" applyBorder="1" applyAlignment="1">
      <alignment horizontal="center" vertical="center" wrapText="1"/>
    </xf>
    <xf numFmtId="0" fontId="11" fillId="6" borderId="81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right" vertical="center"/>
    </xf>
    <xf numFmtId="0" fontId="28" fillId="30" borderId="1" xfId="0" applyFont="1" applyFill="1" applyBorder="1" applyAlignment="1">
      <alignment horizontal="right" vertical="center" wrapText="1"/>
    </xf>
    <xf numFmtId="0" fontId="57" fillId="0" borderId="30" xfId="0" applyFont="1" applyBorder="1" applyAlignment="1">
      <alignment vertical="center" wrapText="1"/>
    </xf>
    <xf numFmtId="0" fontId="0" fillId="0" borderId="31" xfId="0" applyBorder="1"/>
    <xf numFmtId="0" fontId="18" fillId="0" borderId="1" xfId="0" applyFont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/>
      <protection locked="0"/>
    </xf>
    <xf numFmtId="0" fontId="0" fillId="0" borderId="43" xfId="0" applyBorder="1" applyProtection="1">
      <protection locked="0"/>
    </xf>
    <xf numFmtId="0" fontId="18" fillId="0" borderId="67" xfId="0" applyFont="1" applyBorder="1" applyAlignment="1" applyProtection="1">
      <alignment horizontal="center" vertical="center"/>
      <protection locked="0" hidden="1"/>
    </xf>
    <xf numFmtId="0" fontId="0" fillId="0" borderId="67" xfId="0" applyBorder="1" applyAlignment="1" applyProtection="1">
      <alignment horizontal="center"/>
      <protection locked="0"/>
    </xf>
    <xf numFmtId="0" fontId="0" fillId="0" borderId="63" xfId="0" applyBorder="1" applyProtection="1">
      <protection locked="0"/>
    </xf>
    <xf numFmtId="0" fontId="18" fillId="0" borderId="77" xfId="0" applyFont="1" applyBorder="1" applyAlignment="1" applyProtection="1">
      <alignment horizontal="center" vertical="center"/>
      <protection locked="0" hidden="1"/>
    </xf>
    <xf numFmtId="0" fontId="0" fillId="0" borderId="43" xfId="0" applyBorder="1" applyAlignment="1" applyProtection="1">
      <alignment horizontal="center"/>
      <protection locked="0"/>
    </xf>
    <xf numFmtId="0" fontId="2" fillId="6" borderId="60" xfId="0" applyFont="1" applyFill="1" applyBorder="1" applyAlignment="1">
      <alignment horizontal="left" vertical="center" wrapText="1"/>
    </xf>
    <xf numFmtId="0" fontId="2" fillId="6" borderId="62" xfId="0" applyFont="1" applyFill="1" applyBorder="1" applyAlignment="1">
      <alignment horizontal="left" vertical="center" wrapText="1"/>
    </xf>
    <xf numFmtId="0" fontId="0" fillId="0" borderId="63" xfId="0" applyBorder="1" applyAlignment="1" applyProtection="1">
      <alignment horizontal="center"/>
      <protection locked="0"/>
    </xf>
    <xf numFmtId="0" fontId="2" fillId="6" borderId="79" xfId="0" applyFont="1" applyFill="1" applyBorder="1" applyAlignment="1">
      <alignment horizontal="left" vertical="center"/>
    </xf>
    <xf numFmtId="0" fontId="0" fillId="0" borderId="78" xfId="0" applyBorder="1" applyAlignment="1" applyProtection="1">
      <alignment horizontal="center"/>
      <protection locked="0"/>
    </xf>
    <xf numFmtId="0" fontId="38" fillId="6" borderId="40" xfId="0" applyFont="1" applyFill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8" fillId="0" borderId="36" xfId="0" applyFont="1" applyBorder="1" applyAlignment="1" applyProtection="1">
      <alignment horizontal="center" vertical="center"/>
      <protection locked="0" hidden="1"/>
    </xf>
    <xf numFmtId="0" fontId="0" fillId="0" borderId="36" xfId="0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27" fillId="30" borderId="1" xfId="0" applyFont="1" applyFill="1" applyBorder="1" applyAlignment="1">
      <alignment horizontal="center" vertical="center" wrapText="1"/>
    </xf>
    <xf numFmtId="164" fontId="90" fillId="0" borderId="106" xfId="0" applyNumberFormat="1" applyFont="1" applyBorder="1" applyProtection="1">
      <protection locked="0"/>
    </xf>
    <xf numFmtId="164" fontId="90" fillId="0" borderId="89" xfId="0" applyNumberFormat="1" applyFont="1" applyBorder="1" applyProtection="1"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5" fillId="27" borderId="4" xfId="0" applyFont="1" applyFill="1" applyBorder="1" applyAlignment="1">
      <alignment horizontal="center" vertical="center" wrapText="1"/>
    </xf>
    <xf numFmtId="0" fontId="25" fillId="27" borderId="5" xfId="0" applyFont="1" applyFill="1" applyBorder="1" applyAlignment="1">
      <alignment horizontal="center" vertical="center" wrapText="1"/>
    </xf>
    <xf numFmtId="0" fontId="25" fillId="27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85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27" fillId="0" borderId="34" xfId="0" applyFont="1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 applyProtection="1">
      <alignment horizontal="center" vertical="center" wrapText="1"/>
      <protection locked="0"/>
    </xf>
    <xf numFmtId="0" fontId="2" fillId="30" borderId="1" xfId="0" applyFont="1" applyFill="1" applyBorder="1" applyAlignment="1">
      <alignment horizontal="center" vertical="center" wrapText="1"/>
    </xf>
    <xf numFmtId="0" fontId="11" fillId="6" borderId="81" xfId="0" applyFont="1" applyFill="1" applyBorder="1" applyAlignment="1">
      <alignment horizontal="center" vertical="center" wrapText="1"/>
    </xf>
    <xf numFmtId="0" fontId="8" fillId="0" borderId="49" xfId="0" applyFont="1" applyBorder="1" applyAlignment="1" applyProtection="1">
      <alignment horizontal="center" vertical="center"/>
      <protection locked="0"/>
    </xf>
    <xf numFmtId="0" fontId="11" fillId="6" borderId="57" xfId="0" applyFont="1" applyFill="1" applyBorder="1" applyAlignment="1">
      <alignment horizontal="center" vertical="center" wrapText="1"/>
    </xf>
    <xf numFmtId="0" fontId="11" fillId="6" borderId="84" xfId="0" applyFont="1" applyFill="1" applyBorder="1" applyAlignment="1">
      <alignment horizontal="center" vertical="center" wrapText="1"/>
    </xf>
    <xf numFmtId="0" fontId="11" fillId="6" borderId="40" xfId="0" applyFont="1" applyFill="1" applyBorder="1" applyAlignment="1">
      <alignment horizontal="center" vertical="center" wrapText="1"/>
    </xf>
    <xf numFmtId="0" fontId="11" fillId="6" borderId="80" xfId="0" applyFont="1" applyFill="1" applyBorder="1" applyAlignment="1">
      <alignment horizontal="center" vertical="center" wrapText="1"/>
    </xf>
    <xf numFmtId="0" fontId="11" fillId="24" borderId="68" xfId="0" applyFont="1" applyFill="1" applyBorder="1" applyAlignment="1">
      <alignment horizontal="right"/>
    </xf>
    <xf numFmtId="0" fontId="11" fillId="24" borderId="82" xfId="0" applyFont="1" applyFill="1" applyBorder="1" applyAlignment="1">
      <alignment horizontal="right"/>
    </xf>
    <xf numFmtId="0" fontId="2" fillId="24" borderId="11" xfId="0" applyFont="1" applyFill="1" applyBorder="1" applyAlignment="1">
      <alignment horizontal="left" vertical="center"/>
    </xf>
    <xf numFmtId="0" fontId="2" fillId="24" borderId="27" xfId="0" applyFont="1" applyFill="1" applyBorder="1" applyAlignment="1">
      <alignment horizontal="left" vertical="center"/>
    </xf>
    <xf numFmtId="0" fontId="2" fillId="24" borderId="19" xfId="0" applyFont="1" applyFill="1" applyBorder="1" applyAlignment="1">
      <alignment horizontal="left" vertical="center"/>
    </xf>
    <xf numFmtId="0" fontId="2" fillId="24" borderId="11" xfId="0" applyFont="1" applyFill="1" applyBorder="1" applyAlignment="1">
      <alignment horizontal="right" vertical="center"/>
    </xf>
    <xf numFmtId="0" fontId="2" fillId="24" borderId="27" xfId="0" applyFont="1" applyFill="1" applyBorder="1" applyAlignment="1">
      <alignment horizontal="right" vertical="center"/>
    </xf>
    <xf numFmtId="0" fontId="11" fillId="24" borderId="13" xfId="0" applyFont="1" applyFill="1" applyBorder="1" applyAlignment="1">
      <alignment horizontal="right"/>
    </xf>
    <xf numFmtId="0" fontId="11" fillId="24" borderId="18" xfId="0" applyFont="1" applyFill="1" applyBorder="1" applyAlignment="1">
      <alignment horizontal="right"/>
    </xf>
    <xf numFmtId="0" fontId="7" fillId="30" borderId="60" xfId="0" applyFont="1" applyFill="1" applyBorder="1" applyAlignment="1">
      <alignment horizontal="right" vertical="center" wrapText="1"/>
    </xf>
    <xf numFmtId="0" fontId="7" fillId="30" borderId="1" xfId="0" applyFont="1" applyFill="1" applyBorder="1" applyAlignment="1">
      <alignment horizontal="right" vertical="center" wrapText="1"/>
    </xf>
    <xf numFmtId="0" fontId="29" fillId="24" borderId="60" xfId="0" applyFont="1" applyFill="1" applyBorder="1" applyAlignment="1" applyProtection="1">
      <alignment vertical="center" wrapText="1"/>
      <protection locked="0"/>
    </xf>
    <xf numFmtId="0" fontId="28" fillId="24" borderId="43" xfId="0" applyFont="1" applyFill="1" applyBorder="1" applyAlignment="1" applyProtection="1">
      <alignment vertical="center" wrapText="1"/>
      <protection locked="0"/>
    </xf>
    <xf numFmtId="0" fontId="29" fillId="24" borderId="54" xfId="0" applyFont="1" applyFill="1" applyBorder="1" applyAlignment="1" applyProtection="1">
      <alignment vertical="center" wrapText="1"/>
      <protection locked="0"/>
    </xf>
    <xf numFmtId="0" fontId="28" fillId="24" borderId="12" xfId="0" applyFont="1" applyFill="1" applyBorder="1" applyAlignment="1" applyProtection="1">
      <alignment vertical="center" wrapText="1"/>
      <protection locked="0"/>
    </xf>
    <xf numFmtId="0" fontId="78" fillId="30" borderId="2" xfId="0" applyFont="1" applyFill="1" applyBorder="1" applyAlignment="1">
      <alignment horizontal="right" vertical="center" wrapText="1"/>
    </xf>
    <xf numFmtId="0" fontId="78" fillId="30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165" fontId="58" fillId="4" borderId="62" xfId="1" applyNumberFormat="1" applyFont="1" applyFill="1" applyBorder="1" applyAlignment="1" applyProtection="1">
      <alignment horizontal="center" wrapText="1"/>
      <protection locked="0" hidden="1"/>
    </xf>
    <xf numFmtId="165" fontId="15" fillId="4" borderId="67" xfId="1" applyNumberFormat="1" applyFont="1" applyFill="1" applyBorder="1" applyAlignment="1" applyProtection="1">
      <alignment horizontal="center" wrapText="1"/>
      <protection locked="0" hidden="1"/>
    </xf>
    <xf numFmtId="165" fontId="15" fillId="4" borderId="63" xfId="1" applyNumberFormat="1" applyFont="1" applyFill="1" applyBorder="1" applyAlignment="1" applyProtection="1">
      <alignment horizontal="center" wrapText="1"/>
      <protection locked="0" hidden="1"/>
    </xf>
    <xf numFmtId="165" fontId="2" fillId="2" borderId="80" xfId="1" applyNumberFormat="1" applyFont="1" applyFill="1" applyBorder="1" applyAlignment="1">
      <alignment horizontal="center"/>
    </xf>
    <xf numFmtId="165" fontId="2" fillId="2" borderId="81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165" fontId="2" fillId="2" borderId="7" xfId="1" applyNumberFormat="1" applyFont="1" applyFill="1" applyBorder="1" applyAlignment="1">
      <alignment horizontal="center"/>
    </xf>
    <xf numFmtId="165" fontId="2" fillId="2" borderId="83" xfId="1" applyNumberFormat="1" applyFont="1" applyFill="1" applyBorder="1" applyAlignment="1">
      <alignment horizontal="center"/>
    </xf>
    <xf numFmtId="0" fontId="0" fillId="5" borderId="79" xfId="0" applyFill="1" applyBorder="1" applyAlignment="1">
      <alignment horizontal="center"/>
    </xf>
    <xf numFmtId="0" fontId="0" fillId="5" borderId="77" xfId="0" applyFill="1" applyBorder="1" applyAlignment="1">
      <alignment horizontal="center"/>
    </xf>
    <xf numFmtId="165" fontId="2" fillId="2" borderId="77" xfId="1" applyNumberFormat="1" applyFont="1" applyFill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165" fontId="15" fillId="30" borderId="61" xfId="1" applyNumberFormat="1" applyFont="1" applyFill="1" applyBorder="1" applyAlignment="1">
      <alignment horizontal="center"/>
    </xf>
    <xf numFmtId="165" fontId="15" fillId="30" borderId="38" xfId="1" applyNumberFormat="1" applyFont="1" applyFill="1" applyBorder="1" applyAlignment="1">
      <alignment horizontal="center"/>
    </xf>
    <xf numFmtId="165" fontId="15" fillId="30" borderId="72" xfId="1" applyNumberFormat="1" applyFont="1" applyFill="1" applyBorder="1" applyAlignment="1">
      <alignment horizontal="center"/>
    </xf>
    <xf numFmtId="0" fontId="78" fillId="0" borderId="0" xfId="0" applyFont="1" applyAlignment="1">
      <alignment horizontal="right" vertical="top"/>
    </xf>
    <xf numFmtId="0" fontId="11" fillId="30" borderId="60" xfId="0" applyFont="1" applyFill="1" applyBorder="1" applyAlignment="1">
      <alignment horizontal="left" vertical="center" wrapText="1"/>
    </xf>
    <xf numFmtId="0" fontId="11" fillId="30" borderId="1" xfId="0" applyFont="1" applyFill="1" applyBorder="1" applyAlignment="1">
      <alignment horizontal="left" vertical="center" wrapText="1"/>
    </xf>
    <xf numFmtId="0" fontId="25" fillId="27" borderId="80" xfId="0" applyFont="1" applyFill="1" applyBorder="1" applyAlignment="1">
      <alignment horizontal="center" vertical="center"/>
    </xf>
    <xf numFmtId="0" fontId="25" fillId="27" borderId="81" xfId="0" applyFont="1" applyFill="1" applyBorder="1" applyAlignment="1">
      <alignment horizontal="center" vertical="center"/>
    </xf>
    <xf numFmtId="0" fontId="25" fillId="27" borderId="10" xfId="0" applyFont="1" applyFill="1" applyBorder="1" applyAlignment="1">
      <alignment horizontal="center" vertical="center"/>
    </xf>
    <xf numFmtId="0" fontId="2" fillId="30" borderId="4" xfId="0" applyFont="1" applyFill="1" applyBorder="1" applyAlignment="1">
      <alignment horizontal="left" vertical="center" wrapText="1"/>
    </xf>
    <xf numFmtId="0" fontId="2" fillId="30" borderId="6" xfId="0" applyFont="1" applyFill="1" applyBorder="1" applyAlignment="1">
      <alignment horizontal="left" vertical="center" wrapText="1"/>
    </xf>
    <xf numFmtId="0" fontId="57" fillId="2" borderId="62" xfId="0" applyFont="1" applyFill="1" applyBorder="1" applyAlignment="1">
      <alignment horizontal="left" vertical="center" wrapText="1"/>
    </xf>
    <xf numFmtId="0" fontId="57" fillId="2" borderId="67" xfId="0" applyFont="1" applyFill="1" applyBorder="1" applyAlignment="1">
      <alignment horizontal="left" vertical="center" wrapText="1"/>
    </xf>
    <xf numFmtId="0" fontId="2" fillId="30" borderId="34" xfId="0" applyFont="1" applyFill="1" applyBorder="1" applyAlignment="1" applyProtection="1">
      <alignment horizontal="left" vertical="top" wrapText="1"/>
      <protection locked="0"/>
    </xf>
    <xf numFmtId="0" fontId="2" fillId="30" borderId="18" xfId="0" applyFont="1" applyFill="1" applyBorder="1" applyAlignment="1" applyProtection="1">
      <alignment horizontal="left" vertical="top" wrapText="1"/>
      <protection locked="0"/>
    </xf>
    <xf numFmtId="0" fontId="2" fillId="30" borderId="4" xfId="0" applyFont="1" applyFill="1" applyBorder="1" applyAlignment="1">
      <alignment horizontal="left" wrapText="1"/>
    </xf>
    <xf numFmtId="0" fontId="2" fillId="30" borderId="5" xfId="0" applyFont="1" applyFill="1" applyBorder="1" applyAlignment="1">
      <alignment horizontal="left" wrapText="1"/>
    </xf>
    <xf numFmtId="0" fontId="28" fillId="9" borderId="80" xfId="0" applyFont="1" applyFill="1" applyBorder="1" applyAlignment="1">
      <alignment horizontal="center" vertical="center" wrapText="1"/>
    </xf>
    <xf numFmtId="0" fontId="28" fillId="9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/>
    </xf>
    <xf numFmtId="44" fontId="4" fillId="25" borderId="80" xfId="1" applyFont="1" applyFill="1" applyBorder="1" applyAlignment="1">
      <alignment horizontal="center" vertical="center"/>
    </xf>
    <xf numFmtId="44" fontId="4" fillId="25" borderId="81" xfId="1" applyFont="1" applyFill="1" applyBorder="1" applyAlignment="1">
      <alignment horizontal="center" vertical="center"/>
    </xf>
    <xf numFmtId="44" fontId="4" fillId="25" borderId="83" xfId="1" applyFont="1" applyFill="1" applyBorder="1" applyAlignment="1">
      <alignment horizontal="center" vertical="center"/>
    </xf>
    <xf numFmtId="44" fontId="4" fillId="25" borderId="10" xfId="1" applyFont="1" applyFill="1" applyBorder="1" applyAlignment="1">
      <alignment horizontal="center" vertical="center"/>
    </xf>
    <xf numFmtId="44" fontId="4" fillId="25" borderId="7" xfId="1" applyFont="1" applyFill="1" applyBorder="1" applyAlignment="1">
      <alignment horizontal="center" vertical="center"/>
    </xf>
    <xf numFmtId="0" fontId="11" fillId="30" borderId="77" xfId="0" applyFont="1" applyFill="1" applyBorder="1" applyAlignment="1">
      <alignment horizontal="left"/>
    </xf>
    <xf numFmtId="0" fontId="11" fillId="30" borderId="86" xfId="0" applyFont="1" applyFill="1" applyBorder="1" applyAlignment="1">
      <alignment horizontal="left"/>
    </xf>
    <xf numFmtId="0" fontId="11" fillId="30" borderId="1" xfId="0" applyFont="1" applyFill="1" applyBorder="1" applyAlignment="1">
      <alignment horizontal="left"/>
    </xf>
    <xf numFmtId="0" fontId="11" fillId="30" borderId="34" xfId="0" applyFont="1" applyFill="1" applyBorder="1" applyAlignment="1">
      <alignment horizontal="left"/>
    </xf>
    <xf numFmtId="0" fontId="27" fillId="30" borderId="62" xfId="0" applyFont="1" applyFill="1" applyBorder="1" applyAlignment="1">
      <alignment horizontal="right" vertical="center" wrapText="1"/>
    </xf>
    <xf numFmtId="0" fontId="27" fillId="30" borderId="63" xfId="0" applyFont="1" applyFill="1" applyBorder="1" applyAlignment="1">
      <alignment horizontal="right" vertical="center" wrapText="1"/>
    </xf>
    <xf numFmtId="0" fontId="11" fillId="24" borderId="60" xfId="0" applyFont="1" applyFill="1" applyBorder="1" applyAlignment="1">
      <alignment horizontal="right" vertical="center"/>
    </xf>
    <xf numFmtId="0" fontId="11" fillId="24" borderId="43" xfId="0" applyFont="1" applyFill="1" applyBorder="1" applyAlignment="1">
      <alignment horizontal="right" vertical="center"/>
    </xf>
    <xf numFmtId="0" fontId="25" fillId="27" borderId="4" xfId="0" applyFont="1" applyFill="1" applyBorder="1" applyAlignment="1">
      <alignment horizontal="center" vertical="center"/>
    </xf>
    <xf numFmtId="0" fontId="25" fillId="27" borderId="5" xfId="0" applyFont="1" applyFill="1" applyBorder="1" applyAlignment="1">
      <alignment horizontal="center" vertical="center"/>
    </xf>
    <xf numFmtId="0" fontId="25" fillId="27" borderId="9" xfId="0" applyFont="1" applyFill="1" applyBorder="1" applyAlignment="1">
      <alignment horizontal="center" vertical="center"/>
    </xf>
    <xf numFmtId="0" fontId="25" fillId="27" borderId="20" xfId="0" applyFont="1" applyFill="1" applyBorder="1" applyAlignment="1">
      <alignment horizontal="center" vertical="center"/>
    </xf>
    <xf numFmtId="0" fontId="2" fillId="24" borderId="80" xfId="0" applyFont="1" applyFill="1" applyBorder="1" applyAlignment="1">
      <alignment horizontal="left" vertical="center" wrapText="1"/>
    </xf>
    <xf numFmtId="0" fontId="4" fillId="24" borderId="10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/>
      <protection hidden="1"/>
    </xf>
    <xf numFmtId="165" fontId="58" fillId="4" borderId="60" xfId="1" applyNumberFormat="1" applyFont="1" applyFill="1" applyBorder="1" applyAlignment="1" applyProtection="1">
      <alignment horizontal="center" wrapText="1"/>
      <protection locked="0" hidden="1"/>
    </xf>
    <xf numFmtId="165" fontId="15" fillId="4" borderId="77" xfId="1" applyNumberFormat="1" applyFont="1" applyFill="1" applyBorder="1" applyAlignment="1" applyProtection="1">
      <alignment horizontal="center" wrapText="1"/>
      <protection locked="0" hidden="1"/>
    </xf>
    <xf numFmtId="165" fontId="15" fillId="4" borderId="78" xfId="1" applyNumberFormat="1" applyFont="1" applyFill="1" applyBorder="1" applyAlignment="1" applyProtection="1">
      <alignment horizontal="center" wrapText="1"/>
      <protection locked="0" hidden="1"/>
    </xf>
    <xf numFmtId="170" fontId="4" fillId="24" borderId="83" xfId="1" applyNumberFormat="1" applyFont="1" applyFill="1" applyBorder="1" applyAlignment="1">
      <alignment horizontal="left" vertical="center" wrapText="1"/>
    </xf>
    <xf numFmtId="170" fontId="4" fillId="24" borderId="5" xfId="1" applyNumberFormat="1" applyFont="1" applyFill="1" applyBorder="1" applyAlignment="1">
      <alignment horizontal="left" vertical="center" wrapText="1"/>
    </xf>
    <xf numFmtId="170" fontId="4" fillId="24" borderId="7" xfId="1" applyNumberFormat="1" applyFont="1" applyFill="1" applyBorder="1" applyAlignment="1">
      <alignment horizontal="left" vertical="center" wrapText="1"/>
    </xf>
    <xf numFmtId="0" fontId="78" fillId="30" borderId="2" xfId="0" applyFont="1" applyFill="1" applyBorder="1" applyAlignment="1">
      <alignment horizontal="right" vertical="top" wrapText="1"/>
    </xf>
    <xf numFmtId="0" fontId="78" fillId="30" borderId="17" xfId="0" applyFont="1" applyFill="1" applyBorder="1" applyAlignment="1">
      <alignment horizontal="right" vertical="top" wrapText="1"/>
    </xf>
    <xf numFmtId="42" fontId="65" fillId="26" borderId="68" xfId="1" applyNumberFormat="1" applyFont="1" applyFill="1" applyBorder="1" applyAlignment="1">
      <alignment horizontal="center"/>
    </xf>
    <xf numFmtId="42" fontId="65" fillId="26" borderId="76" xfId="1" applyNumberFormat="1" applyFont="1" applyFill="1" applyBorder="1" applyAlignment="1">
      <alignment horizontal="center"/>
    </xf>
    <xf numFmtId="164" fontId="4" fillId="26" borderId="13" xfId="1" applyNumberFormat="1" applyFont="1" applyFill="1" applyBorder="1" applyAlignment="1">
      <alignment horizontal="center" wrapText="1"/>
    </xf>
    <xf numFmtId="164" fontId="4" fillId="26" borderId="14" xfId="1" applyNumberFormat="1" applyFont="1" applyFill="1" applyBorder="1" applyAlignment="1">
      <alignment horizontal="center" wrapText="1"/>
    </xf>
    <xf numFmtId="42" fontId="65" fillId="26" borderId="13" xfId="1" applyNumberFormat="1" applyFont="1" applyFill="1" applyBorder="1" applyAlignment="1">
      <alignment horizontal="center"/>
    </xf>
    <xf numFmtId="42" fontId="65" fillId="26" borderId="14" xfId="1" applyNumberFormat="1" applyFont="1" applyFill="1" applyBorder="1" applyAlignment="1">
      <alignment horizontal="center"/>
    </xf>
    <xf numFmtId="0" fontId="57" fillId="30" borderId="62" xfId="0" applyFont="1" applyFill="1" applyBorder="1" applyAlignment="1">
      <alignment horizontal="center" vertical="center"/>
    </xf>
    <xf numFmtId="0" fontId="57" fillId="30" borderId="67" xfId="0" applyFont="1" applyFill="1" applyBorder="1" applyAlignment="1">
      <alignment horizontal="center" vertical="center"/>
    </xf>
    <xf numFmtId="0" fontId="57" fillId="30" borderId="63" xfId="0" applyFont="1" applyFill="1" applyBorder="1" applyAlignment="1">
      <alignment horizontal="center" vertical="center"/>
    </xf>
    <xf numFmtId="164" fontId="4" fillId="26" borderId="11" xfId="1" applyNumberFormat="1" applyFont="1" applyFill="1" applyBorder="1" applyAlignment="1">
      <alignment horizontal="center" wrapText="1"/>
    </xf>
    <xf numFmtId="164" fontId="4" fillId="26" borderId="19" xfId="1" applyNumberFormat="1" applyFont="1" applyFill="1" applyBorder="1" applyAlignment="1">
      <alignment horizontal="center" wrapText="1"/>
    </xf>
    <xf numFmtId="0" fontId="63" fillId="0" borderId="0" xfId="0" applyFont="1" applyAlignment="1">
      <alignment horizontal="left" vertical="center" wrapText="1"/>
    </xf>
    <xf numFmtId="0" fontId="4" fillId="30" borderId="1" xfId="0" applyFont="1" applyFill="1" applyBorder="1" applyAlignment="1" applyProtection="1">
      <alignment horizontal="center" wrapText="1"/>
      <protection hidden="1"/>
    </xf>
    <xf numFmtId="0" fontId="4" fillId="30" borderId="67" xfId="0" applyFont="1" applyFill="1" applyBorder="1" applyAlignment="1" applyProtection="1">
      <alignment horizontal="center" wrapText="1"/>
      <protection hidden="1"/>
    </xf>
    <xf numFmtId="0" fontId="4" fillId="8" borderId="80" xfId="0" applyFont="1" applyFill="1" applyBorder="1" applyAlignment="1" applyProtection="1">
      <alignment horizontal="center" vertical="center" wrapText="1"/>
      <protection hidden="1"/>
    </xf>
    <xf numFmtId="0" fontId="4" fillId="8" borderId="81" xfId="0" applyFont="1" applyFill="1" applyBorder="1" applyAlignment="1" applyProtection="1">
      <alignment horizontal="center" vertical="center" wrapText="1"/>
      <protection hidden="1"/>
    </xf>
    <xf numFmtId="0" fontId="31" fillId="30" borderId="79" xfId="0" applyFont="1" applyFill="1" applyBorder="1" applyAlignment="1" applyProtection="1">
      <alignment horizontal="left" wrapText="1"/>
      <protection hidden="1"/>
    </xf>
    <xf numFmtId="0" fontId="31" fillId="30" borderId="77" xfId="0" applyFont="1" applyFill="1" applyBorder="1" applyAlignment="1" applyProtection="1">
      <alignment horizontal="left" wrapText="1"/>
      <protection hidden="1"/>
    </xf>
    <xf numFmtId="0" fontId="31" fillId="30" borderId="60" xfId="0" applyFont="1" applyFill="1" applyBorder="1" applyAlignment="1" applyProtection="1">
      <alignment horizontal="left" wrapText="1"/>
      <protection hidden="1"/>
    </xf>
    <xf numFmtId="0" fontId="31" fillId="30" borderId="1" xfId="0" applyFont="1" applyFill="1" applyBorder="1" applyAlignment="1" applyProtection="1">
      <alignment horizontal="left" wrapText="1"/>
      <protection hidden="1"/>
    </xf>
    <xf numFmtId="0" fontId="31" fillId="30" borderId="62" xfId="0" applyFont="1" applyFill="1" applyBorder="1" applyAlignment="1" applyProtection="1">
      <alignment horizontal="left" wrapText="1"/>
      <protection hidden="1"/>
    </xf>
    <xf numFmtId="0" fontId="31" fillId="30" borderId="67" xfId="0" applyFont="1" applyFill="1" applyBorder="1" applyAlignment="1" applyProtection="1">
      <alignment horizontal="left" wrapText="1"/>
      <protection hidden="1"/>
    </xf>
    <xf numFmtId="42" fontId="90" fillId="32" borderId="89" xfId="0" applyNumberFormat="1" applyFont="1" applyFill="1" applyBorder="1" applyAlignment="1">
      <alignment horizontal="center"/>
    </xf>
    <xf numFmtId="42" fontId="90" fillId="32" borderId="100" xfId="0" applyNumberFormat="1" applyFont="1" applyFill="1" applyBorder="1" applyAlignment="1">
      <alignment horizontal="center"/>
    </xf>
    <xf numFmtId="42" fontId="66" fillId="30" borderId="68" xfId="1" applyNumberFormat="1" applyFont="1" applyFill="1" applyBorder="1" applyAlignment="1" applyProtection="1">
      <alignment horizontal="center"/>
      <protection hidden="1"/>
    </xf>
    <xf numFmtId="42" fontId="66" fillId="30" borderId="76" xfId="1" applyNumberFormat="1" applyFont="1" applyFill="1" applyBorder="1" applyAlignment="1" applyProtection="1">
      <alignment horizontal="center"/>
      <protection hidden="1"/>
    </xf>
    <xf numFmtId="0" fontId="6" fillId="30" borderId="13" xfId="0" applyFont="1" applyFill="1" applyBorder="1" applyAlignment="1" applyProtection="1">
      <alignment horizontal="center" vertical="center" wrapText="1"/>
      <protection hidden="1"/>
    </xf>
    <xf numFmtId="0" fontId="6" fillId="30" borderId="18" xfId="0" applyFont="1" applyFill="1" applyBorder="1" applyAlignment="1" applyProtection="1">
      <alignment horizontal="center" vertical="center" wrapText="1"/>
      <protection hidden="1"/>
    </xf>
    <xf numFmtId="0" fontId="6" fillId="30" borderId="14" xfId="0" applyFont="1" applyFill="1" applyBorder="1" applyAlignment="1" applyProtection="1">
      <alignment horizontal="center" vertical="center" wrapText="1"/>
      <protection hidden="1"/>
    </xf>
    <xf numFmtId="42" fontId="90" fillId="32" borderId="88" xfId="0" applyNumberFormat="1" applyFont="1" applyFill="1" applyBorder="1" applyAlignment="1">
      <alignment horizontal="center"/>
    </xf>
    <xf numFmtId="42" fontId="90" fillId="22" borderId="89" xfId="0" applyNumberFormat="1" applyFont="1" applyFill="1" applyBorder="1" applyAlignment="1">
      <alignment horizontal="center"/>
    </xf>
    <xf numFmtId="42" fontId="90" fillId="22" borderId="100" xfId="0" applyNumberFormat="1" applyFont="1" applyFill="1" applyBorder="1" applyAlignment="1">
      <alignment horizontal="center"/>
    </xf>
    <xf numFmtId="42" fontId="90" fillId="31" borderId="91" xfId="0" applyNumberFormat="1" applyFont="1" applyFill="1" applyBorder="1" applyAlignment="1">
      <alignment horizontal="center"/>
    </xf>
    <xf numFmtId="0" fontId="89" fillId="30" borderId="88" xfId="0" applyFont="1" applyFill="1" applyBorder="1"/>
    <xf numFmtId="164" fontId="66" fillId="30" borderId="11" xfId="1" applyNumberFormat="1" applyFont="1" applyFill="1" applyBorder="1" applyAlignment="1" applyProtection="1">
      <alignment horizontal="center"/>
      <protection locked="0" hidden="1"/>
    </xf>
    <xf numFmtId="164" fontId="66" fillId="30" borderId="19" xfId="1" applyNumberFormat="1" applyFont="1" applyFill="1" applyBorder="1" applyAlignment="1" applyProtection="1">
      <alignment horizontal="center"/>
      <protection locked="0" hidden="1"/>
    </xf>
    <xf numFmtId="42" fontId="72" fillId="30" borderId="18" xfId="1" applyNumberFormat="1" applyFont="1" applyFill="1" applyBorder="1" applyAlignment="1">
      <alignment horizontal="center"/>
    </xf>
    <xf numFmtId="42" fontId="72" fillId="30" borderId="14" xfId="1" applyNumberFormat="1" applyFont="1" applyFill="1" applyBorder="1" applyAlignment="1">
      <alignment horizontal="center"/>
    </xf>
    <xf numFmtId="42" fontId="90" fillId="22" borderId="88" xfId="0" applyNumberFormat="1" applyFont="1" applyFill="1" applyBorder="1" applyAlignment="1">
      <alignment horizontal="center"/>
    </xf>
    <xf numFmtId="42" fontId="65" fillId="30" borderId="82" xfId="0" applyNumberFormat="1" applyFont="1" applyFill="1" applyBorder="1" applyAlignment="1">
      <alignment horizontal="center"/>
    </xf>
    <xf numFmtId="42" fontId="65" fillId="30" borderId="76" xfId="0" applyNumberFormat="1" applyFont="1" applyFill="1" applyBorder="1" applyAlignment="1">
      <alignment horizontal="center"/>
    </xf>
    <xf numFmtId="42" fontId="65" fillId="30" borderId="18" xfId="0" applyNumberFormat="1" applyFont="1" applyFill="1" applyBorder="1" applyAlignment="1">
      <alignment horizontal="center"/>
    </xf>
    <xf numFmtId="42" fontId="65" fillId="30" borderId="14" xfId="0" applyNumberFormat="1" applyFont="1" applyFill="1" applyBorder="1" applyAlignment="1">
      <alignment horizontal="center"/>
    </xf>
    <xf numFmtId="10" fontId="73" fillId="30" borderId="18" xfId="2" applyNumberFormat="1" applyFont="1" applyFill="1" applyBorder="1" applyAlignment="1" applyProtection="1">
      <alignment horizontal="center" vertical="center"/>
      <protection hidden="1"/>
    </xf>
    <xf numFmtId="10" fontId="73" fillId="30" borderId="14" xfId="2" applyNumberFormat="1" applyFont="1" applyFill="1" applyBorder="1" applyAlignment="1" applyProtection="1">
      <alignment horizontal="center" vertical="center"/>
      <protection hidden="1"/>
    </xf>
    <xf numFmtId="164" fontId="66" fillId="30" borderId="4" xfId="1" applyNumberFormat="1" applyFont="1" applyFill="1" applyBorder="1" applyAlignment="1">
      <alignment horizontal="center"/>
    </xf>
    <xf numFmtId="164" fontId="66" fillId="30" borderId="6" xfId="1" applyNumberFormat="1" applyFont="1" applyFill="1" applyBorder="1" applyAlignment="1">
      <alignment horizontal="center"/>
    </xf>
    <xf numFmtId="42" fontId="72" fillId="30" borderId="5" xfId="1" applyNumberFormat="1" applyFont="1" applyFill="1" applyBorder="1" applyAlignment="1">
      <alignment horizontal="center"/>
    </xf>
    <xf numFmtId="42" fontId="72" fillId="30" borderId="6" xfId="1" applyNumberFormat="1" applyFont="1" applyFill="1" applyBorder="1" applyAlignment="1">
      <alignment horizontal="center"/>
    </xf>
    <xf numFmtId="164" fontId="66" fillId="30" borderId="4" xfId="1" applyNumberFormat="1" applyFont="1" applyFill="1" applyBorder="1" applyAlignment="1" applyProtection="1">
      <alignment horizontal="center"/>
      <protection locked="0" hidden="1"/>
    </xf>
    <xf numFmtId="164" fontId="66" fillId="30" borderId="6" xfId="1" applyNumberFormat="1" applyFont="1" applyFill="1" applyBorder="1" applyAlignment="1" applyProtection="1">
      <alignment horizontal="center"/>
      <protection locked="0" hidden="1"/>
    </xf>
    <xf numFmtId="42" fontId="72" fillId="30" borderId="30" xfId="1" applyNumberFormat="1" applyFont="1" applyFill="1" applyBorder="1" applyAlignment="1" applyProtection="1">
      <alignment horizontal="center"/>
      <protection hidden="1"/>
    </xf>
    <xf numFmtId="42" fontId="72" fillId="30" borderId="29" xfId="1" applyNumberFormat="1" applyFont="1" applyFill="1" applyBorder="1" applyAlignment="1" applyProtection="1">
      <alignment horizontal="center"/>
      <protection hidden="1"/>
    </xf>
    <xf numFmtId="42" fontId="66" fillId="30" borderId="55" xfId="1" applyNumberFormat="1" applyFont="1" applyFill="1" applyBorder="1" applyAlignment="1" applyProtection="1">
      <alignment horizontal="center"/>
      <protection hidden="1"/>
    </xf>
    <xf numFmtId="42" fontId="66" fillId="30" borderId="29" xfId="1" applyNumberFormat="1" applyFont="1" applyFill="1" applyBorder="1" applyAlignment="1" applyProtection="1">
      <alignment horizontal="center"/>
      <protection hidden="1"/>
    </xf>
    <xf numFmtId="42" fontId="72" fillId="30" borderId="23" xfId="1" applyNumberFormat="1" applyFont="1" applyFill="1" applyBorder="1" applyAlignment="1">
      <alignment horizontal="center"/>
    </xf>
    <xf numFmtId="42" fontId="72" fillId="30" borderId="24" xfId="1" applyNumberFormat="1" applyFont="1" applyFill="1" applyBorder="1" applyAlignment="1">
      <alignment horizontal="center"/>
    </xf>
    <xf numFmtId="164" fontId="66" fillId="30" borderId="16" xfId="1" applyNumberFormat="1" applyFont="1" applyFill="1" applyBorder="1" applyAlignment="1" applyProtection="1">
      <alignment horizontal="center"/>
      <protection locked="0" hidden="1"/>
    </xf>
    <xf numFmtId="164" fontId="66" fillId="30" borderId="24" xfId="1" applyNumberFormat="1" applyFont="1" applyFill="1" applyBorder="1" applyAlignment="1" applyProtection="1">
      <alignment horizontal="center"/>
      <protection locked="0" hidden="1"/>
    </xf>
    <xf numFmtId="42" fontId="72" fillId="30" borderId="27" xfId="1" applyNumberFormat="1" applyFont="1" applyFill="1" applyBorder="1" applyAlignment="1">
      <alignment horizontal="center"/>
    </xf>
    <xf numFmtId="42" fontId="72" fillId="30" borderId="19" xfId="1" applyNumberFormat="1" applyFont="1" applyFill="1" applyBorder="1" applyAlignment="1">
      <alignment horizontal="center"/>
    </xf>
    <xf numFmtId="164" fontId="66" fillId="30" borderId="11" xfId="1" applyNumberFormat="1" applyFont="1" applyFill="1" applyBorder="1" applyAlignment="1" applyProtection="1">
      <alignment horizontal="center"/>
      <protection hidden="1"/>
    </xf>
    <xf numFmtId="164" fontId="66" fillId="30" borderId="19" xfId="1" applyNumberFormat="1" applyFont="1" applyFill="1" applyBorder="1" applyAlignment="1" applyProtection="1">
      <alignment horizontal="center"/>
      <protection hidden="1"/>
    </xf>
    <xf numFmtId="0" fontId="6" fillId="8" borderId="13" xfId="0" applyFont="1" applyFill="1" applyBorder="1" applyAlignment="1" applyProtection="1">
      <alignment horizontal="center" vertical="center" wrapText="1"/>
      <protection hidden="1"/>
    </xf>
    <xf numFmtId="0" fontId="6" fillId="8" borderId="18" xfId="0" applyFont="1" applyFill="1" applyBorder="1" applyAlignment="1" applyProtection="1">
      <alignment horizontal="center" vertical="center" wrapText="1"/>
      <protection hidden="1"/>
    </xf>
    <xf numFmtId="0" fontId="6" fillId="8" borderId="14" xfId="0" applyFont="1" applyFill="1" applyBorder="1" applyAlignment="1" applyProtection="1">
      <alignment horizontal="center" vertical="center" wrapText="1"/>
      <protection hidden="1"/>
    </xf>
    <xf numFmtId="42" fontId="90" fillId="32" borderId="94" xfId="0" applyNumberFormat="1" applyFont="1" applyFill="1" applyBorder="1" applyAlignment="1">
      <alignment horizontal="center"/>
    </xf>
    <xf numFmtId="42" fontId="90" fillId="32" borderId="95" xfId="0" applyNumberFormat="1" applyFont="1" applyFill="1" applyBorder="1" applyAlignment="1">
      <alignment horizontal="center"/>
    </xf>
    <xf numFmtId="42" fontId="90" fillId="32" borderId="101" xfId="0" applyNumberFormat="1" applyFont="1" applyFill="1" applyBorder="1" applyAlignment="1">
      <alignment horizontal="center"/>
    </xf>
    <xf numFmtId="42" fontId="9" fillId="30" borderId="55" xfId="1" applyNumberFormat="1" applyFont="1" applyFill="1" applyBorder="1" applyAlignment="1">
      <alignment horizontal="center"/>
    </xf>
    <xf numFmtId="42" fontId="9" fillId="30" borderId="29" xfId="1" applyNumberFormat="1" applyFont="1" applyFill="1" applyBorder="1" applyAlignment="1">
      <alignment horizontal="center"/>
    </xf>
    <xf numFmtId="42" fontId="66" fillId="0" borderId="13" xfId="1" applyNumberFormat="1" applyFont="1" applyBorder="1" applyAlignment="1" applyProtection="1">
      <alignment horizontal="center"/>
      <protection locked="0" hidden="1"/>
    </xf>
    <xf numFmtId="42" fontId="66" fillId="0" borderId="14" xfId="1" applyNumberFormat="1" applyFont="1" applyBorder="1" applyAlignment="1" applyProtection="1">
      <alignment horizontal="center"/>
      <protection locked="0" hidden="1"/>
    </xf>
    <xf numFmtId="42" fontId="66" fillId="30" borderId="13" xfId="1" applyNumberFormat="1" applyFont="1" applyFill="1" applyBorder="1" applyAlignment="1">
      <alignment horizontal="center"/>
    </xf>
    <xf numFmtId="42" fontId="66" fillId="30" borderId="14" xfId="1" applyNumberFormat="1" applyFont="1" applyFill="1" applyBorder="1" applyAlignment="1">
      <alignment horizontal="center"/>
    </xf>
    <xf numFmtId="42" fontId="66" fillId="30" borderId="68" xfId="1" applyNumberFormat="1" applyFont="1" applyFill="1" applyBorder="1" applyAlignment="1">
      <alignment horizontal="center"/>
    </xf>
    <xf numFmtId="42" fontId="66" fillId="30" borderId="76" xfId="1" applyNumberFormat="1" applyFont="1" applyFill="1" applyBorder="1" applyAlignment="1">
      <alignment horizontal="center"/>
    </xf>
    <xf numFmtId="42" fontId="9" fillId="30" borderId="4" xfId="1" applyNumberFormat="1" applyFont="1" applyFill="1" applyBorder="1" applyAlignment="1">
      <alignment horizontal="center"/>
    </xf>
    <xf numFmtId="42" fontId="9" fillId="30" borderId="5" xfId="1" applyNumberFormat="1" applyFont="1" applyFill="1" applyBorder="1" applyAlignment="1">
      <alignment horizontal="center"/>
    </xf>
    <xf numFmtId="42" fontId="9" fillId="30" borderId="6" xfId="1" applyNumberFormat="1" applyFont="1" applyFill="1" applyBorder="1" applyAlignment="1">
      <alignment horizontal="center"/>
    </xf>
    <xf numFmtId="42" fontId="9" fillId="30" borderId="68" xfId="1" applyNumberFormat="1" applyFont="1" applyFill="1" applyBorder="1" applyAlignment="1">
      <alignment horizontal="center"/>
    </xf>
    <xf numFmtId="42" fontId="9" fillId="30" borderId="76" xfId="1" applyNumberFormat="1" applyFont="1" applyFill="1" applyBorder="1" applyAlignment="1">
      <alignment horizontal="center"/>
    </xf>
    <xf numFmtId="42" fontId="66" fillId="0" borderId="11" xfId="1" applyNumberFormat="1" applyFont="1" applyBorder="1" applyAlignment="1" applyProtection="1">
      <alignment horizontal="center"/>
      <protection locked="0" hidden="1"/>
    </xf>
    <xf numFmtId="42" fontId="66" fillId="0" borderId="19" xfId="1" applyNumberFormat="1" applyFont="1" applyBorder="1" applyAlignment="1" applyProtection="1">
      <alignment horizontal="center"/>
      <protection locked="0" hidden="1"/>
    </xf>
    <xf numFmtId="44" fontId="64" fillId="25" borderId="4" xfId="1" applyFont="1" applyFill="1" applyBorder="1" applyAlignment="1">
      <alignment horizontal="center" vertical="center"/>
    </xf>
    <xf numFmtId="44" fontId="64" fillId="25" borderId="6" xfId="1" applyFont="1" applyFill="1" applyBorder="1" applyAlignment="1">
      <alignment horizontal="center" vertical="center"/>
    </xf>
    <xf numFmtId="44" fontId="64" fillId="25" borderId="93" xfId="1" applyFont="1" applyFill="1" applyBorder="1" applyAlignment="1">
      <alignment horizontal="center" vertical="center"/>
    </xf>
    <xf numFmtId="42" fontId="65" fillId="30" borderId="23" xfId="0" applyNumberFormat="1" applyFont="1" applyFill="1" applyBorder="1" applyAlignment="1">
      <alignment horizontal="center"/>
    </xf>
    <xf numFmtId="42" fontId="65" fillId="30" borderId="24" xfId="0" applyNumberFormat="1" applyFont="1" applyFill="1" applyBorder="1" applyAlignment="1">
      <alignment horizontal="center"/>
    </xf>
    <xf numFmtId="42" fontId="72" fillId="30" borderId="51" xfId="1" applyNumberFormat="1" applyFont="1" applyFill="1" applyBorder="1" applyAlignment="1">
      <alignment horizontal="center"/>
    </xf>
    <xf numFmtId="42" fontId="72" fillId="30" borderId="26" xfId="1" applyNumberFormat="1" applyFont="1" applyFill="1" applyBorder="1" applyAlignment="1">
      <alignment horizontal="center"/>
    </xf>
    <xf numFmtId="42" fontId="72" fillId="30" borderId="16" xfId="1" applyNumberFormat="1" applyFont="1" applyFill="1" applyBorder="1" applyAlignment="1">
      <alignment horizontal="center"/>
    </xf>
    <xf numFmtId="42" fontId="72" fillId="30" borderId="82" xfId="1" applyNumberFormat="1" applyFont="1" applyFill="1" applyBorder="1" applyAlignment="1" applyProtection="1">
      <alignment horizontal="center"/>
      <protection hidden="1"/>
    </xf>
    <xf numFmtId="42" fontId="72" fillId="30" borderId="76" xfId="1" applyNumberFormat="1" applyFont="1" applyFill="1" applyBorder="1" applyAlignment="1" applyProtection="1">
      <alignment horizontal="center"/>
      <protection hidden="1"/>
    </xf>
    <xf numFmtId="164" fontId="66" fillId="30" borderId="23" xfId="1" applyNumberFormat="1" applyFont="1" applyFill="1" applyBorder="1" applyAlignment="1">
      <alignment horizontal="center"/>
    </xf>
    <xf numFmtId="164" fontId="66" fillId="30" borderId="24" xfId="1" applyNumberFormat="1" applyFont="1" applyFill="1" applyBorder="1" applyAlignment="1">
      <alignment horizontal="center"/>
    </xf>
    <xf numFmtId="42" fontId="9" fillId="30" borderId="58" xfId="1" applyNumberFormat="1" applyFont="1" applyFill="1" applyBorder="1" applyAlignment="1">
      <alignment horizontal="center"/>
    </xf>
    <xf numFmtId="42" fontId="9" fillId="30" borderId="56" xfId="1" applyNumberFormat="1" applyFont="1" applyFill="1" applyBorder="1" applyAlignment="1">
      <alignment horizontal="center"/>
    </xf>
    <xf numFmtId="0" fontId="27" fillId="25" borderId="81" xfId="0" applyFont="1" applyFill="1" applyBorder="1" applyAlignment="1">
      <alignment horizontal="center" vertical="center" wrapText="1"/>
    </xf>
    <xf numFmtId="0" fontId="27" fillId="25" borderId="10" xfId="0" applyFont="1" applyFill="1" applyBorder="1" applyAlignment="1">
      <alignment horizontal="center" vertical="center" wrapText="1"/>
    </xf>
    <xf numFmtId="42" fontId="72" fillId="30" borderId="27" xfId="1" applyNumberFormat="1" applyFont="1" applyFill="1" applyBorder="1" applyAlignment="1" applyProtection="1">
      <alignment horizontal="center"/>
      <protection hidden="1"/>
    </xf>
    <xf numFmtId="42" fontId="72" fillId="30" borderId="19" xfId="1" applyNumberFormat="1" applyFont="1" applyFill="1" applyBorder="1" applyAlignment="1" applyProtection="1">
      <alignment horizontal="center"/>
      <protection hidden="1"/>
    </xf>
    <xf numFmtId="42" fontId="72" fillId="30" borderId="53" xfId="1" applyNumberFormat="1" applyFont="1" applyFill="1" applyBorder="1" applyAlignment="1">
      <alignment horizontal="center"/>
    </xf>
    <xf numFmtId="0" fontId="67" fillId="8" borderId="13" xfId="0" applyFont="1" applyFill="1" applyBorder="1" applyAlignment="1">
      <alignment horizontal="center" vertical="center" wrapText="1"/>
    </xf>
    <xf numFmtId="0" fontId="67" fillId="8" borderId="18" xfId="0" applyFont="1" applyFill="1" applyBorder="1" applyAlignment="1">
      <alignment horizontal="center" vertical="center" wrapText="1"/>
    </xf>
    <xf numFmtId="0" fontId="67" fillId="8" borderId="14" xfId="0" applyFont="1" applyFill="1" applyBorder="1" applyAlignment="1">
      <alignment horizontal="center" vertical="center" wrapText="1"/>
    </xf>
    <xf numFmtId="164" fontId="66" fillId="30" borderId="18" xfId="1" applyNumberFormat="1" applyFont="1" applyFill="1" applyBorder="1" applyAlignment="1">
      <alignment horizontal="center" vertical="center"/>
    </xf>
    <xf numFmtId="164" fontId="66" fillId="30" borderId="14" xfId="1" applyNumberFormat="1" applyFont="1" applyFill="1" applyBorder="1" applyAlignment="1">
      <alignment horizontal="center" vertical="center"/>
    </xf>
    <xf numFmtId="42" fontId="27" fillId="30" borderId="4" xfId="1" applyNumberFormat="1" applyFont="1" applyFill="1" applyBorder="1" applyAlignment="1">
      <alignment horizontal="center" vertical="center"/>
    </xf>
    <xf numFmtId="42" fontId="27" fillId="30" borderId="6" xfId="1" applyNumberFormat="1" applyFont="1" applyFill="1" applyBorder="1" applyAlignment="1">
      <alignment horizontal="center" vertical="center"/>
    </xf>
    <xf numFmtId="164" fontId="66" fillId="30" borderId="30" xfId="1" applyNumberFormat="1" applyFont="1" applyFill="1" applyBorder="1" applyAlignment="1">
      <alignment horizontal="center" vertical="center"/>
    </xf>
    <xf numFmtId="164" fontId="66" fillId="30" borderId="29" xfId="1" applyNumberFormat="1" applyFont="1" applyFill="1" applyBorder="1" applyAlignment="1">
      <alignment horizontal="center" vertical="center"/>
    </xf>
    <xf numFmtId="0" fontId="63" fillId="0" borderId="3" xfId="0" applyFont="1" applyBorder="1" applyAlignment="1">
      <alignment horizontal="left" vertical="center" wrapText="1"/>
    </xf>
    <xf numFmtId="0" fontId="25" fillId="27" borderId="8" xfId="0" applyFont="1" applyFill="1" applyBorder="1" applyAlignment="1">
      <alignment horizontal="center" vertical="center" wrapText="1"/>
    </xf>
    <xf numFmtId="0" fontId="25" fillId="27" borderId="9" xfId="0" applyFont="1" applyFill="1" applyBorder="1" applyAlignment="1">
      <alignment horizontal="center" vertical="center" wrapText="1"/>
    </xf>
    <xf numFmtId="0" fontId="25" fillId="27" borderId="20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/>
    </xf>
    <xf numFmtId="42" fontId="9" fillId="30" borderId="57" xfId="1" applyNumberFormat="1" applyFont="1" applyFill="1" applyBorder="1" applyAlignment="1">
      <alignment horizontal="center"/>
    </xf>
    <xf numFmtId="42" fontId="9" fillId="30" borderId="41" xfId="1" applyNumberFormat="1" applyFont="1" applyFill="1" applyBorder="1" applyAlignment="1">
      <alignment horizontal="center"/>
    </xf>
    <xf numFmtId="42" fontId="66" fillId="30" borderId="11" xfId="1" applyNumberFormat="1" applyFont="1" applyFill="1" applyBorder="1" applyAlignment="1">
      <alignment horizontal="center"/>
    </xf>
    <xf numFmtId="42" fontId="66" fillId="30" borderId="19" xfId="1" applyNumberFormat="1" applyFont="1" applyFill="1" applyBorder="1" applyAlignment="1">
      <alignment horizontal="center"/>
    </xf>
    <xf numFmtId="44" fontId="64" fillId="25" borderId="7" xfId="1" applyFont="1" applyFill="1" applyBorder="1" applyAlignment="1">
      <alignment horizontal="center" vertical="center"/>
    </xf>
    <xf numFmtId="44" fontId="64" fillId="25" borderId="10" xfId="1" applyFont="1" applyFill="1" applyBorder="1" applyAlignment="1">
      <alignment horizontal="center" vertical="center"/>
    </xf>
    <xf numFmtId="0" fontId="57" fillId="30" borderId="60" xfId="0" applyFont="1" applyFill="1" applyBorder="1" applyAlignment="1">
      <alignment horizontal="center" vertical="center" wrapText="1"/>
    </xf>
    <xf numFmtId="0" fontId="57" fillId="30" borderId="1" xfId="0" applyFont="1" applyFill="1" applyBorder="1" applyAlignment="1">
      <alignment horizontal="center" vertical="center" wrapText="1"/>
    </xf>
    <xf numFmtId="0" fontId="57" fillId="30" borderId="43" xfId="0" applyFont="1" applyFill="1" applyBorder="1" applyAlignment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  <protection hidden="1"/>
    </xf>
    <xf numFmtId="10" fontId="38" fillId="0" borderId="0" xfId="2" applyNumberFormat="1" applyFont="1" applyFill="1" applyBorder="1" applyAlignment="1">
      <alignment horizontal="center" vertical="center" wrapText="1"/>
    </xf>
    <xf numFmtId="0" fontId="4" fillId="30" borderId="77" xfId="0" applyFont="1" applyFill="1" applyBorder="1" applyAlignment="1" applyProtection="1">
      <alignment horizontal="center" wrapText="1"/>
      <protection hidden="1"/>
    </xf>
    <xf numFmtId="0" fontId="67" fillId="8" borderId="55" xfId="0" applyFont="1" applyFill="1" applyBorder="1" applyAlignment="1">
      <alignment horizontal="center" vertical="center" wrapText="1"/>
    </xf>
    <xf numFmtId="0" fontId="67" fillId="8" borderId="30" xfId="0" applyFont="1" applyFill="1" applyBorder="1" applyAlignment="1">
      <alignment horizontal="center" vertical="center" wrapText="1"/>
    </xf>
    <xf numFmtId="0" fontId="67" fillId="8" borderId="29" xfId="0" applyFont="1" applyFill="1" applyBorder="1" applyAlignment="1">
      <alignment horizontal="center" vertical="center" wrapText="1"/>
    </xf>
    <xf numFmtId="164" fontId="66" fillId="30" borderId="5" xfId="1" applyNumberFormat="1" applyFont="1" applyFill="1" applyBorder="1" applyAlignment="1">
      <alignment horizontal="center"/>
    </xf>
    <xf numFmtId="42" fontId="90" fillId="31" borderId="104" xfId="0" applyNumberFormat="1" applyFont="1" applyFill="1" applyBorder="1" applyAlignment="1">
      <alignment horizontal="center"/>
    </xf>
    <xf numFmtId="0" fontId="89" fillId="30" borderId="105" xfId="0" applyFont="1" applyFill="1" applyBorder="1"/>
    <xf numFmtId="0" fontId="62" fillId="0" borderId="0" xfId="0" applyFont="1" applyAlignment="1">
      <alignment horizontal="center"/>
    </xf>
    <xf numFmtId="0" fontId="105" fillId="27" borderId="4" xfId="0" applyFont="1" applyFill="1" applyBorder="1" applyAlignment="1">
      <alignment horizontal="center" vertical="top"/>
    </xf>
    <xf numFmtId="0" fontId="105" fillId="27" borderId="5" xfId="0" applyFont="1" applyFill="1" applyBorder="1" applyAlignment="1">
      <alignment horizontal="center" vertical="top"/>
    </xf>
    <xf numFmtId="0" fontId="105" fillId="27" borderId="6" xfId="0" applyFont="1" applyFill="1" applyBorder="1" applyAlignment="1">
      <alignment horizontal="center" vertical="top"/>
    </xf>
    <xf numFmtId="0" fontId="11" fillId="25" borderId="1" xfId="0" applyFont="1" applyFill="1" applyBorder="1" applyAlignment="1">
      <alignment horizontal="center"/>
    </xf>
    <xf numFmtId="0" fontId="59" fillId="0" borderId="1" xfId="0" applyFont="1" applyBorder="1" applyAlignment="1" applyProtection="1">
      <alignment horizontal="center" vertical="center" wrapText="1"/>
      <protection locked="0"/>
    </xf>
    <xf numFmtId="0" fontId="33" fillId="0" borderId="80" xfId="0" applyFont="1" applyBorder="1" applyAlignment="1">
      <alignment horizontal="center"/>
    </xf>
    <xf numFmtId="0" fontId="33" fillId="0" borderId="81" xfId="0" applyFont="1" applyBorder="1" applyAlignment="1">
      <alignment horizontal="center"/>
    </xf>
    <xf numFmtId="0" fontId="5" fillId="16" borderId="80" xfId="0" applyFont="1" applyFill="1" applyBorder="1" applyAlignment="1">
      <alignment horizontal="center"/>
    </xf>
    <xf numFmtId="0" fontId="5" fillId="16" borderId="81" xfId="0" applyFont="1" applyFill="1" applyBorder="1" applyAlignment="1">
      <alignment horizontal="center"/>
    </xf>
    <xf numFmtId="0" fontId="2" fillId="30" borderId="1" xfId="0" applyFont="1" applyFill="1" applyBorder="1" applyAlignment="1" applyProtection="1">
      <alignment horizontal="left"/>
      <protection locked="0"/>
    </xf>
    <xf numFmtId="0" fontId="2" fillId="30" borderId="1" xfId="0" applyFont="1" applyFill="1" applyBorder="1" applyAlignment="1">
      <alignment horizontal="left"/>
    </xf>
    <xf numFmtId="0" fontId="2" fillId="30" borderId="1" xfId="0" applyFont="1" applyFill="1" applyBorder="1" applyAlignment="1">
      <alignment horizontal="left" vertical="top"/>
    </xf>
    <xf numFmtId="0" fontId="2" fillId="30" borderId="34" xfId="0" applyFont="1" applyFill="1" applyBorder="1" applyAlignment="1" applyProtection="1">
      <alignment horizontal="left"/>
      <protection locked="0"/>
    </xf>
    <xf numFmtId="0" fontId="2" fillId="30" borderId="15" xfId="0" applyFont="1" applyFill="1" applyBorder="1" applyAlignment="1" applyProtection="1">
      <alignment horizontal="left"/>
      <protection locked="0"/>
    </xf>
    <xf numFmtId="0" fontId="2" fillId="30" borderId="77" xfId="0" applyFont="1" applyFill="1" applyBorder="1" applyAlignment="1">
      <alignment horizontal="center" vertical="center"/>
    </xf>
    <xf numFmtId="0" fontId="2" fillId="30" borderId="1" xfId="0" applyFont="1" applyFill="1" applyBorder="1" applyAlignment="1" applyProtection="1">
      <alignment horizontal="left" vertical="center"/>
      <protection locked="0"/>
    </xf>
    <xf numFmtId="0" fontId="4" fillId="30" borderId="1" xfId="0" applyFont="1" applyFill="1" applyBorder="1" applyAlignment="1">
      <alignment horizontal="center" vertical="center" wrapText="1"/>
    </xf>
    <xf numFmtId="0" fontId="59" fillId="0" borderId="15" xfId="0" applyFont="1" applyBorder="1" applyAlignment="1" applyProtection="1">
      <alignment horizontal="center" vertical="center" wrapText="1"/>
      <protection locked="0"/>
    </xf>
    <xf numFmtId="0" fontId="2" fillId="30" borderId="34" xfId="0" applyFont="1" applyFill="1" applyBorder="1" applyAlignment="1">
      <alignment horizontal="left" vertical="top"/>
    </xf>
    <xf numFmtId="0" fontId="2" fillId="30" borderId="15" xfId="0" applyFont="1" applyFill="1" applyBorder="1" applyAlignment="1">
      <alignment horizontal="left" vertical="top"/>
    </xf>
    <xf numFmtId="164" fontId="0" fillId="30" borderId="12" xfId="1" applyNumberFormat="1" applyFont="1" applyFill="1" applyBorder="1" applyAlignment="1">
      <alignment horizontal="center" vertical="center"/>
    </xf>
    <xf numFmtId="164" fontId="0" fillId="30" borderId="43" xfId="1" applyNumberFormat="1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99" fillId="27" borderId="21" xfId="0" applyFont="1" applyFill="1" applyBorder="1" applyAlignment="1">
      <alignment horizontal="center" vertical="center" wrapText="1"/>
    </xf>
    <xf numFmtId="0" fontId="99" fillId="27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4" fillId="10" borderId="54" xfId="0" applyFont="1" applyFill="1" applyBorder="1" applyAlignment="1">
      <alignment horizontal="right"/>
    </xf>
    <xf numFmtId="0" fontId="4" fillId="10" borderId="36" xfId="0" applyFont="1" applyFill="1" applyBorder="1" applyAlignment="1">
      <alignment horizontal="right"/>
    </xf>
    <xf numFmtId="0" fontId="31" fillId="10" borderId="60" xfId="0" applyFont="1" applyFill="1" applyBorder="1" applyAlignment="1">
      <alignment horizontal="right"/>
    </xf>
    <xf numFmtId="0" fontId="31" fillId="10" borderId="1" xfId="0" applyFont="1" applyFill="1" applyBorder="1" applyAlignment="1">
      <alignment horizontal="right"/>
    </xf>
    <xf numFmtId="0" fontId="31" fillId="10" borderId="62" xfId="0" applyFont="1" applyFill="1" applyBorder="1" applyAlignment="1">
      <alignment horizontal="right"/>
    </xf>
    <xf numFmtId="0" fontId="31" fillId="10" borderId="67" xfId="0" applyFont="1" applyFill="1" applyBorder="1" applyAlignment="1">
      <alignment horizontal="right"/>
    </xf>
    <xf numFmtId="0" fontId="97" fillId="27" borderId="3" xfId="0" applyFont="1" applyFill="1" applyBorder="1" applyAlignment="1">
      <alignment horizontal="center" vertical="center"/>
    </xf>
    <xf numFmtId="0" fontId="52" fillId="0" borderId="75" xfId="0" applyFont="1" applyBorder="1" applyAlignment="1">
      <alignment horizontal="center"/>
    </xf>
    <xf numFmtId="0" fontId="52" fillId="0" borderId="76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52" fillId="0" borderId="34" xfId="0" applyFont="1" applyBorder="1" applyAlignment="1">
      <alignment horizontal="center"/>
    </xf>
    <xf numFmtId="0" fontId="52" fillId="0" borderId="14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7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51" fillId="0" borderId="57" xfId="0" applyFont="1" applyBorder="1" applyAlignment="1">
      <alignment horizontal="center" vertical="center"/>
    </xf>
    <xf numFmtId="0" fontId="51" fillId="0" borderId="59" xfId="0" applyFont="1" applyBorder="1" applyAlignment="1">
      <alignment horizontal="center" vertical="center"/>
    </xf>
    <xf numFmtId="0" fontId="51" fillId="0" borderId="66" xfId="0" applyFont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52" fillId="0" borderId="74" xfId="0" applyFont="1" applyBorder="1" applyAlignment="1">
      <alignment horizontal="center"/>
    </xf>
    <xf numFmtId="0" fontId="52" fillId="0" borderId="19" xfId="0" applyFont="1" applyBorder="1" applyAlignment="1">
      <alignment horizontal="center"/>
    </xf>
    <xf numFmtId="0" fontId="6" fillId="8" borderId="54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23" fillId="6" borderId="54" xfId="0" applyFont="1" applyFill="1" applyBorder="1" applyAlignment="1">
      <alignment horizontal="center" vertical="center" wrapText="1"/>
    </xf>
    <xf numFmtId="0" fontId="23" fillId="6" borderId="36" xfId="0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 vertical="center" wrapText="1"/>
    </xf>
    <xf numFmtId="0" fontId="46" fillId="17" borderId="60" xfId="3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1" fillId="8" borderId="4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82" xfId="0" applyFont="1" applyBorder="1" applyAlignment="1">
      <alignment horizontal="center"/>
    </xf>
    <xf numFmtId="0" fontId="11" fillId="0" borderId="76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40" fillId="2" borderId="58" xfId="0" applyFont="1" applyFill="1" applyBorder="1" applyAlignment="1">
      <alignment horizontal="center" vertical="center"/>
    </xf>
    <xf numFmtId="0" fontId="40" fillId="2" borderId="66" xfId="0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/>
    </xf>
    <xf numFmtId="0" fontId="11" fillId="2" borderId="65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3" fillId="12" borderId="11" xfId="0" applyFont="1" applyFill="1" applyBorder="1" applyAlignment="1">
      <alignment horizontal="left"/>
    </xf>
    <xf numFmtId="0" fontId="23" fillId="12" borderId="19" xfId="0" applyFont="1" applyFill="1" applyBorder="1" applyAlignment="1">
      <alignment horizontal="left"/>
    </xf>
    <xf numFmtId="0" fontId="4" fillId="13" borderId="54" xfId="0" applyFont="1" applyFill="1" applyBorder="1" applyAlignment="1">
      <alignment horizontal="center"/>
    </xf>
    <xf numFmtId="0" fontId="4" fillId="13" borderId="36" xfId="0" applyFont="1" applyFill="1" applyBorder="1" applyAlignment="1">
      <alignment horizontal="center"/>
    </xf>
    <xf numFmtId="0" fontId="4" fillId="13" borderId="12" xfId="0" applyFont="1" applyFill="1" applyBorder="1" applyAlignment="1">
      <alignment horizontal="center"/>
    </xf>
    <xf numFmtId="0" fontId="23" fillId="6" borderId="11" xfId="0" applyFont="1" applyFill="1" applyBorder="1" applyAlignment="1">
      <alignment horizontal="center" vertical="center" wrapText="1"/>
    </xf>
    <xf numFmtId="0" fontId="23" fillId="6" borderId="27" xfId="0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0" fillId="4" borderId="64" xfId="0" applyFill="1" applyBorder="1" applyAlignment="1">
      <alignment horizontal="center" vertical="center"/>
    </xf>
    <xf numFmtId="0" fontId="0" fillId="19" borderId="4" xfId="0" applyFill="1" applyBorder="1" applyAlignment="1">
      <alignment horizontal="center" vertical="center"/>
    </xf>
    <xf numFmtId="0" fontId="0" fillId="19" borderId="6" xfId="0" applyFill="1" applyBorder="1" applyAlignment="1">
      <alignment horizontal="center" vertical="center"/>
    </xf>
    <xf numFmtId="0" fontId="23" fillId="0" borderId="80" xfId="0" applyFont="1" applyBorder="1" applyAlignment="1">
      <alignment horizontal="center"/>
    </xf>
    <xf numFmtId="0" fontId="23" fillId="0" borderId="81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36" fillId="0" borderId="0" xfId="0" applyFont="1" applyAlignment="1">
      <alignment horizontal="left" vertical="center"/>
    </xf>
    <xf numFmtId="0" fontId="0" fillId="19" borderId="36" xfId="0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</cellXfs>
  <cellStyles count="4">
    <cellStyle name="Monétaire" xfId="1" builtinId="4"/>
    <cellStyle name="Normal" xfId="0" builtinId="0"/>
    <cellStyle name="Normal_Feuil1" xfId="3" xr:uid="{00000000-0005-0000-0000-000002000000}"/>
    <cellStyle name="Pourcentage" xfId="2" builtinId="5"/>
  </cellStyles>
  <dxfs count="10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 patternType="solid">
          <bgColor rgb="FF00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BDBDB"/>
      <color rgb="FFDDEBF7"/>
      <color rgb="FFD2ECB6"/>
      <color rgb="FFE7E6E6"/>
      <color rgb="FFF0F0F0"/>
      <color rgb="FFFDD2C3"/>
      <color rgb="FFFBE9CB"/>
      <color rgb="FFBD7D67"/>
      <color rgb="FFFBA789"/>
      <color rgb="FFC693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102965</xdr:colOff>
      <xdr:row>102</xdr:row>
      <xdr:rowOff>290395</xdr:rowOff>
    </xdr:from>
    <xdr:to>
      <xdr:col>4</xdr:col>
      <xdr:colOff>755030</xdr:colOff>
      <xdr:row>102</xdr:row>
      <xdr:rowOff>302369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H="1">
          <a:off x="6677538" y="28331066"/>
          <a:ext cx="1592949" cy="11974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101112</xdr:rowOff>
    </xdr:from>
    <xdr:to>
      <xdr:col>1</xdr:col>
      <xdr:colOff>963977</xdr:colOff>
      <xdr:row>2</xdr:row>
      <xdr:rowOff>227135</xdr:rowOff>
    </xdr:to>
    <xdr:pic>
      <xdr:nvPicPr>
        <xdr:cNvPr id="3" name="Image 2" descr="C:\Users\Cribiq\Google Drive\1. Corporatif\Communications\Fichiers sources\Logo 03-2016\out-cribiq-lg\jpg\cribiq-lg-coul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112"/>
          <a:ext cx="2205402" cy="763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AE5BD-A98E-4031-B310-E41D23732D6A}">
  <dimension ref="A1:G42"/>
  <sheetViews>
    <sheetView workbookViewId="0">
      <selection activeCell="G11" sqref="G11"/>
    </sheetView>
  </sheetViews>
  <sheetFormatPr baseColWidth="10" defaultRowHeight="14.5"/>
  <cols>
    <col min="3" max="3" width="30.453125" customWidth="1"/>
    <col min="5" max="5" width="27.453125" customWidth="1"/>
    <col min="7" max="7" width="40.453125" customWidth="1"/>
  </cols>
  <sheetData>
    <row r="1" spans="1:7">
      <c r="A1" t="s">
        <v>222</v>
      </c>
    </row>
    <row r="2" spans="1:7">
      <c r="C2" t="s">
        <v>275</v>
      </c>
      <c r="E2" t="s">
        <v>276</v>
      </c>
      <c r="G2" t="s">
        <v>277</v>
      </c>
    </row>
    <row r="4" spans="1:7">
      <c r="C4" t="s">
        <v>38</v>
      </c>
      <c r="E4" t="s">
        <v>271</v>
      </c>
      <c r="G4" t="s">
        <v>281</v>
      </c>
    </row>
    <row r="5" spans="1:7">
      <c r="C5" t="s">
        <v>223</v>
      </c>
      <c r="E5" t="s">
        <v>93</v>
      </c>
      <c r="G5" t="s">
        <v>93</v>
      </c>
    </row>
    <row r="6" spans="1:7">
      <c r="C6" t="s">
        <v>224</v>
      </c>
      <c r="E6" t="s">
        <v>94</v>
      </c>
      <c r="G6" t="s">
        <v>94</v>
      </c>
    </row>
    <row r="7" spans="1:7">
      <c r="C7" t="s">
        <v>225</v>
      </c>
      <c r="E7" t="s">
        <v>274</v>
      </c>
    </row>
    <row r="8" spans="1:7">
      <c r="C8" t="s">
        <v>261</v>
      </c>
    </row>
    <row r="9" spans="1:7">
      <c r="C9" t="s">
        <v>226</v>
      </c>
    </row>
    <row r="10" spans="1:7">
      <c r="C10" t="s">
        <v>227</v>
      </c>
      <c r="E10" t="s">
        <v>329</v>
      </c>
    </row>
    <row r="11" spans="1:7">
      <c r="C11" t="s">
        <v>256</v>
      </c>
      <c r="G11" t="s">
        <v>135</v>
      </c>
    </row>
    <row r="12" spans="1:7">
      <c r="C12" t="s">
        <v>254</v>
      </c>
      <c r="E12" t="s">
        <v>330</v>
      </c>
      <c r="G12" t="s">
        <v>332</v>
      </c>
    </row>
    <row r="13" spans="1:7">
      <c r="C13" t="s">
        <v>255</v>
      </c>
      <c r="E13" t="s">
        <v>331</v>
      </c>
      <c r="G13" t="s">
        <v>333</v>
      </c>
    </row>
    <row r="14" spans="1:7">
      <c r="C14" t="s">
        <v>257</v>
      </c>
      <c r="E14" t="s">
        <v>327</v>
      </c>
      <c r="G14" t="s">
        <v>334</v>
      </c>
    </row>
    <row r="15" spans="1:7">
      <c r="C15" t="s">
        <v>228</v>
      </c>
      <c r="E15" t="s">
        <v>328</v>
      </c>
    </row>
    <row r="16" spans="1:7">
      <c r="C16" t="s">
        <v>229</v>
      </c>
    </row>
    <row r="17" spans="3:3">
      <c r="C17" t="s">
        <v>230</v>
      </c>
    </row>
    <row r="18" spans="3:3">
      <c r="C18" t="s">
        <v>231</v>
      </c>
    </row>
    <row r="19" spans="3:3">
      <c r="C19" t="s">
        <v>258</v>
      </c>
    </row>
    <row r="20" spans="3:3">
      <c r="C20" t="s">
        <v>232</v>
      </c>
    </row>
    <row r="21" spans="3:3">
      <c r="C21" t="s">
        <v>233</v>
      </c>
    </row>
    <row r="22" spans="3:3">
      <c r="C22" t="s">
        <v>259</v>
      </c>
    </row>
    <row r="23" spans="3:3">
      <c r="C23" t="s">
        <v>234</v>
      </c>
    </row>
    <row r="24" spans="3:3">
      <c r="C24" t="s">
        <v>235</v>
      </c>
    </row>
    <row r="25" spans="3:3">
      <c r="C25" t="s">
        <v>236</v>
      </c>
    </row>
    <row r="26" spans="3:3">
      <c r="C26" t="s">
        <v>237</v>
      </c>
    </row>
    <row r="27" spans="3:3">
      <c r="C27" t="s">
        <v>238</v>
      </c>
    </row>
    <row r="28" spans="3:3">
      <c r="C28" t="s">
        <v>240</v>
      </c>
    </row>
    <row r="29" spans="3:3">
      <c r="C29" t="s">
        <v>239</v>
      </c>
    </row>
    <row r="30" spans="3:3">
      <c r="C30" t="s">
        <v>241</v>
      </c>
    </row>
    <row r="31" spans="3:3">
      <c r="C31" t="s">
        <v>242</v>
      </c>
    </row>
    <row r="32" spans="3:3">
      <c r="C32" t="s">
        <v>243</v>
      </c>
    </row>
    <row r="33" spans="3:3">
      <c r="C33" t="s">
        <v>244</v>
      </c>
    </row>
    <row r="34" spans="3:3">
      <c r="C34" t="s">
        <v>251</v>
      </c>
    </row>
    <row r="35" spans="3:3">
      <c r="C35" t="s">
        <v>252</v>
      </c>
    </row>
    <row r="36" spans="3:3">
      <c r="C36" t="s">
        <v>253</v>
      </c>
    </row>
    <row r="37" spans="3:3">
      <c r="C37" t="s">
        <v>245</v>
      </c>
    </row>
    <row r="38" spans="3:3">
      <c r="C38" t="s">
        <v>246</v>
      </c>
    </row>
    <row r="39" spans="3:3">
      <c r="C39" t="s">
        <v>247</v>
      </c>
    </row>
    <row r="40" spans="3:3">
      <c r="C40" t="s">
        <v>248</v>
      </c>
    </row>
    <row r="41" spans="3:3">
      <c r="C41" t="s">
        <v>250</v>
      </c>
    </row>
    <row r="42" spans="3:3">
      <c r="C42" t="s">
        <v>249</v>
      </c>
    </row>
  </sheetData>
  <sortState xmlns:xlrd2="http://schemas.microsoft.com/office/spreadsheetml/2017/richdata2" ref="C5:C42">
    <sortCondition ref="C4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FC378-2A72-418E-8481-98E69ACA5355}">
  <dimension ref="A1:F11"/>
  <sheetViews>
    <sheetView workbookViewId="0">
      <selection activeCell="K4" sqref="K4"/>
    </sheetView>
  </sheetViews>
  <sheetFormatPr baseColWidth="10" defaultRowHeight="14.5"/>
  <sheetData>
    <row r="1" spans="1:6" ht="15" thickBot="1"/>
    <row r="2" spans="1:6" ht="21.5" thickBot="1">
      <c r="A2" s="508" t="s">
        <v>313</v>
      </c>
      <c r="B2" s="509"/>
      <c r="C2" s="509"/>
      <c r="D2" s="509"/>
      <c r="E2" s="509"/>
      <c r="F2" s="510"/>
    </row>
    <row r="3" spans="1:6" ht="39" customHeight="1">
      <c r="A3" s="522" t="s">
        <v>315</v>
      </c>
      <c r="B3" s="522"/>
      <c r="C3" s="522"/>
      <c r="D3" s="522"/>
      <c r="E3" s="522"/>
      <c r="F3" s="522"/>
    </row>
    <row r="4" spans="1:6" ht="29.15" customHeight="1">
      <c r="A4" s="511" t="s">
        <v>314</v>
      </c>
      <c r="B4" s="511"/>
      <c r="C4" s="511"/>
      <c r="D4" s="511"/>
      <c r="E4" s="511"/>
      <c r="F4" s="511"/>
    </row>
    <row r="5" spans="1:6" ht="122.25" customHeight="1">
      <c r="A5" s="512" t="s">
        <v>316</v>
      </c>
      <c r="B5" s="512"/>
      <c r="C5" s="512"/>
      <c r="D5" s="512"/>
      <c r="E5" s="512"/>
      <c r="F5" s="512"/>
    </row>
    <row r="6" spans="1:6" ht="293.25" customHeight="1">
      <c r="A6" s="512" t="s">
        <v>317</v>
      </c>
      <c r="B6" s="512"/>
      <c r="C6" s="512"/>
      <c r="D6" s="512"/>
      <c r="E6" s="512"/>
      <c r="F6" s="512"/>
    </row>
    <row r="7" spans="1:6" ht="16" thickBot="1">
      <c r="A7" s="222" t="s">
        <v>13</v>
      </c>
      <c r="B7" s="222"/>
      <c r="C7" s="11"/>
      <c r="D7" s="11"/>
    </row>
    <row r="8" spans="1:6" ht="15.5">
      <c r="A8" s="223" t="s">
        <v>54</v>
      </c>
      <c r="B8" s="516" t="s">
        <v>55</v>
      </c>
      <c r="C8" s="517"/>
      <c r="D8" s="518"/>
    </row>
    <row r="9" spans="1:6" ht="15.5">
      <c r="A9" s="224" t="s">
        <v>14</v>
      </c>
      <c r="B9" s="519" t="s">
        <v>15</v>
      </c>
      <c r="C9" s="520"/>
      <c r="D9" s="521"/>
    </row>
    <row r="10" spans="1:6" ht="16" thickBot="1">
      <c r="A10" s="225" t="s">
        <v>38</v>
      </c>
      <c r="B10" s="513" t="s">
        <v>69</v>
      </c>
      <c r="C10" s="514"/>
      <c r="D10" s="515"/>
    </row>
    <row r="11" spans="1:6">
      <c r="A11" s="473" t="s">
        <v>178</v>
      </c>
      <c r="B11" s="11"/>
      <c r="C11" s="11"/>
      <c r="D11" s="11"/>
    </row>
  </sheetData>
  <sheetProtection algorithmName="SHA-512" hashValue="KsH8ahWBppqsGc25vC/ySeKE/LBrSGjNb0jexMICxe2pbq6aoyfhf06U6O5FoB5o7/8igZHa6zkn0x2kmJ/q+w==" saltValue="s92hwdWF/hQaZRL+iqAEdg==" spinCount="100000" sheet="1" objects="1" scenarios="1"/>
  <mergeCells count="8">
    <mergeCell ref="A2:F2"/>
    <mergeCell ref="A4:F4"/>
    <mergeCell ref="A5:F5"/>
    <mergeCell ref="B10:D10"/>
    <mergeCell ref="A6:F6"/>
    <mergeCell ref="B8:D8"/>
    <mergeCell ref="B9:D9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F38"/>
  <sheetViews>
    <sheetView view="pageBreakPreview" topLeftCell="A15" zoomScaleNormal="55" zoomScaleSheetLayoutView="100" workbookViewId="0">
      <selection activeCell="D34" sqref="D34"/>
    </sheetView>
  </sheetViews>
  <sheetFormatPr baseColWidth="10" defaultRowHeight="14.5" outlineLevelRow="1"/>
  <cols>
    <col min="1" max="1" width="27.453125" customWidth="1"/>
    <col min="2" max="2" width="29.7265625" customWidth="1"/>
    <col min="3" max="3" width="25.1796875" customWidth="1"/>
    <col min="4" max="5" width="20.81640625" customWidth="1"/>
    <col min="6" max="6" width="28.453125" customWidth="1"/>
  </cols>
  <sheetData>
    <row r="1" spans="1:6" ht="15" thickBot="1">
      <c r="B1" s="146"/>
      <c r="C1" s="146"/>
      <c r="D1" s="146"/>
    </row>
    <row r="2" spans="1:6" ht="28" customHeight="1" thickBot="1">
      <c r="A2" s="508" t="s">
        <v>318</v>
      </c>
      <c r="B2" s="509"/>
      <c r="C2" s="509"/>
      <c r="D2" s="509"/>
      <c r="E2" s="509"/>
      <c r="F2" s="510"/>
    </row>
    <row r="3" spans="1:6" ht="9.65" customHeight="1">
      <c r="A3" s="2"/>
      <c r="B3" s="2"/>
      <c r="C3" s="2"/>
      <c r="D3" s="2"/>
      <c r="E3" s="2"/>
    </row>
    <row r="4" spans="1:6" ht="38.15" customHeight="1">
      <c r="A4" s="476" t="s">
        <v>320</v>
      </c>
      <c r="B4" s="524" t="s">
        <v>272</v>
      </c>
      <c r="C4" s="525"/>
      <c r="D4" s="474"/>
      <c r="E4" s="526" t="s">
        <v>324</v>
      </c>
      <c r="F4" s="526"/>
    </row>
    <row r="5" spans="1:6" ht="34.5" customHeight="1">
      <c r="A5" s="476" t="s">
        <v>322</v>
      </c>
      <c r="B5" s="524" t="s">
        <v>38</v>
      </c>
      <c r="C5" s="525"/>
      <c r="D5" s="475"/>
      <c r="E5" s="481" t="s">
        <v>319</v>
      </c>
      <c r="F5" s="455" t="s">
        <v>310</v>
      </c>
    </row>
    <row r="6" spans="1:6" ht="26.15" customHeight="1">
      <c r="A6" s="476" t="s">
        <v>326</v>
      </c>
      <c r="B6" s="524" t="s">
        <v>330</v>
      </c>
      <c r="C6" s="525"/>
      <c r="D6" s="475"/>
      <c r="E6" s="482" t="s">
        <v>325</v>
      </c>
      <c r="F6" s="503" t="s">
        <v>135</v>
      </c>
    </row>
    <row r="7" spans="1:6" ht="62.15" customHeight="1">
      <c r="A7" s="476" t="s">
        <v>321</v>
      </c>
      <c r="B7" s="524" t="s">
        <v>73</v>
      </c>
      <c r="C7" s="525"/>
      <c r="D7" s="475"/>
      <c r="E7" s="483"/>
      <c r="F7" s="484"/>
    </row>
    <row r="8" spans="1:6" ht="15" customHeight="1">
      <c r="D8" s="2"/>
      <c r="E8" s="2"/>
    </row>
    <row r="9" spans="1:6" ht="22.5" customHeight="1" thickBot="1">
      <c r="A9" s="523" t="s">
        <v>282</v>
      </c>
      <c r="B9" s="523"/>
      <c r="C9" s="523"/>
      <c r="D9" s="523"/>
      <c r="E9" s="5"/>
    </row>
    <row r="10" spans="1:6" ht="27.65" customHeight="1" thickBot="1">
      <c r="A10" s="478" t="s">
        <v>323</v>
      </c>
      <c r="B10" s="527" t="s">
        <v>283</v>
      </c>
      <c r="C10" s="527"/>
      <c r="D10" s="479" t="s">
        <v>263</v>
      </c>
      <c r="E10" s="480" t="s">
        <v>264</v>
      </c>
    </row>
    <row r="11" spans="1:6" ht="33.65" customHeight="1" thickBot="1">
      <c r="A11" s="477" t="s">
        <v>94</v>
      </c>
      <c r="B11" s="528" t="str">
        <f xml:space="preserve"> IF(A11="PME","Projets impliquant au moins une PME québécoise","Projets implicant une grande entreprise")</f>
        <v>Projets implicant une grande entreprise</v>
      </c>
      <c r="C11" s="528"/>
      <c r="D11" s="506" t="s">
        <v>273</v>
      </c>
      <c r="E11" s="507" t="s">
        <v>273</v>
      </c>
    </row>
    <row r="12" spans="1:6" ht="15" customHeight="1">
      <c r="A12" s="2"/>
      <c r="B12" s="2"/>
      <c r="C12" s="2"/>
    </row>
    <row r="13" spans="1:6" ht="22.5" customHeight="1" thickBot="1">
      <c r="A13" s="523" t="s">
        <v>270</v>
      </c>
      <c r="B13" s="523"/>
      <c r="C13" s="523"/>
    </row>
    <row r="14" spans="1:6" ht="77.5" customHeight="1" thickBot="1">
      <c r="A14" s="529" t="s">
        <v>217</v>
      </c>
      <c r="B14" s="531"/>
      <c r="C14" s="498" t="s">
        <v>268</v>
      </c>
      <c r="D14" s="401" t="s">
        <v>267</v>
      </c>
      <c r="E14" s="401" t="s">
        <v>266</v>
      </c>
      <c r="F14" s="499" t="s">
        <v>269</v>
      </c>
    </row>
    <row r="15" spans="1:6">
      <c r="A15" s="402" t="s">
        <v>5</v>
      </c>
      <c r="B15" s="500" t="s">
        <v>291</v>
      </c>
      <c r="C15" s="501"/>
      <c r="D15" s="501"/>
      <c r="E15" s="501" t="s">
        <v>271</v>
      </c>
      <c r="F15" s="502"/>
    </row>
    <row r="16" spans="1:6">
      <c r="A16" s="399" t="s">
        <v>6</v>
      </c>
      <c r="B16" s="485" t="s">
        <v>64</v>
      </c>
      <c r="C16" s="486"/>
      <c r="D16" s="486"/>
      <c r="E16" s="486" t="s">
        <v>271</v>
      </c>
      <c r="F16" s="487"/>
    </row>
    <row r="17" spans="1:6">
      <c r="A17" s="399" t="s">
        <v>7</v>
      </c>
      <c r="B17" s="485" t="s">
        <v>65</v>
      </c>
      <c r="C17" s="486"/>
      <c r="D17" s="486"/>
      <c r="E17" s="486" t="s">
        <v>271</v>
      </c>
      <c r="F17" s="487"/>
    </row>
    <row r="18" spans="1:6" outlineLevel="1">
      <c r="A18" s="399" t="s">
        <v>8</v>
      </c>
      <c r="B18" s="485" t="s">
        <v>66</v>
      </c>
      <c r="C18" s="486"/>
      <c r="D18" s="486"/>
      <c r="E18" s="486" t="s">
        <v>271</v>
      </c>
      <c r="F18" s="487"/>
    </row>
    <row r="19" spans="1:6" outlineLevel="1">
      <c r="A19" s="399" t="s">
        <v>28</v>
      </c>
      <c r="B19" s="485" t="s">
        <v>67</v>
      </c>
      <c r="C19" s="486"/>
      <c r="D19" s="486"/>
      <c r="E19" s="486" t="s">
        <v>271</v>
      </c>
      <c r="F19" s="487"/>
    </row>
    <row r="20" spans="1:6" outlineLevel="1">
      <c r="A20" s="399" t="s">
        <v>207</v>
      </c>
      <c r="B20" s="485" t="s">
        <v>212</v>
      </c>
      <c r="C20" s="486"/>
      <c r="D20" s="486"/>
      <c r="E20" s="486" t="s">
        <v>271</v>
      </c>
      <c r="F20" s="487"/>
    </row>
    <row r="21" spans="1:6" outlineLevel="1">
      <c r="A21" s="399" t="s">
        <v>208</v>
      </c>
      <c r="B21" s="485" t="s">
        <v>213</v>
      </c>
      <c r="C21" s="486"/>
      <c r="D21" s="486"/>
      <c r="E21" s="486" t="s">
        <v>271</v>
      </c>
      <c r="F21" s="487"/>
    </row>
    <row r="22" spans="1:6" outlineLevel="1">
      <c r="A22" s="399" t="s">
        <v>209</v>
      </c>
      <c r="B22" s="485" t="s">
        <v>214</v>
      </c>
      <c r="C22" s="486"/>
      <c r="D22" s="486"/>
      <c r="E22" s="486" t="s">
        <v>271</v>
      </c>
      <c r="F22" s="487"/>
    </row>
    <row r="23" spans="1:6" outlineLevel="1">
      <c r="A23" s="399" t="s">
        <v>210</v>
      </c>
      <c r="B23" s="485" t="s">
        <v>215</v>
      </c>
      <c r="C23" s="486"/>
      <c r="D23" s="486"/>
      <c r="E23" s="486" t="s">
        <v>271</v>
      </c>
      <c r="F23" s="487"/>
    </row>
    <row r="24" spans="1:6" ht="12" customHeight="1" outlineLevel="1" thickBot="1">
      <c r="A24" s="400" t="s">
        <v>211</v>
      </c>
      <c r="B24" s="488" t="s">
        <v>216</v>
      </c>
      <c r="C24" s="489"/>
      <c r="D24" s="489"/>
      <c r="E24" s="489" t="s">
        <v>271</v>
      </c>
      <c r="F24" s="490"/>
    </row>
    <row r="25" spans="1:6" ht="17.25" customHeight="1">
      <c r="A25" s="3"/>
      <c r="B25" s="3"/>
      <c r="C25" s="4"/>
    </row>
    <row r="26" spans="1:6" ht="18.75" customHeight="1" thickBot="1">
      <c r="A26" s="523" t="s">
        <v>39</v>
      </c>
      <c r="B26" s="523"/>
      <c r="C26" s="523"/>
      <c r="D26" s="5"/>
      <c r="E26" s="5"/>
    </row>
    <row r="27" spans="1:6" ht="36" customHeight="1" thickBot="1">
      <c r="A27" s="532" t="s">
        <v>41</v>
      </c>
      <c r="B27" s="527"/>
      <c r="C27" s="480" t="s">
        <v>32</v>
      </c>
    </row>
    <row r="28" spans="1:6" ht="15.5">
      <c r="A28" s="496" t="s">
        <v>16</v>
      </c>
      <c r="B28" s="491"/>
      <c r="C28" s="497" t="s">
        <v>286</v>
      </c>
    </row>
    <row r="29" spans="1:6" ht="15.5">
      <c r="A29" s="493" t="s">
        <v>17</v>
      </c>
      <c r="B29" s="485" t="s">
        <v>63</v>
      </c>
      <c r="C29" s="492" t="s">
        <v>33</v>
      </c>
    </row>
    <row r="30" spans="1:6" ht="16" thickBot="1">
      <c r="A30" s="494" t="s">
        <v>18</v>
      </c>
      <c r="B30" s="488" t="s">
        <v>19</v>
      </c>
      <c r="C30" s="495" t="s">
        <v>33</v>
      </c>
    </row>
    <row r="31" spans="1:6" ht="15.5">
      <c r="A31" s="6"/>
      <c r="B31" s="6"/>
      <c r="C31" s="4"/>
    </row>
    <row r="32" spans="1:6" ht="21" customHeight="1" thickBot="1">
      <c r="A32" s="523" t="s">
        <v>40</v>
      </c>
      <c r="B32" s="523"/>
      <c r="C32" s="523"/>
      <c r="D32" s="5"/>
      <c r="E32" s="5"/>
    </row>
    <row r="33" spans="1:6" ht="48" customHeight="1" thickBot="1">
      <c r="A33" s="529" t="s">
        <v>42</v>
      </c>
      <c r="B33" s="530"/>
      <c r="C33" s="406" t="s">
        <v>35</v>
      </c>
      <c r="D33" s="416" t="s">
        <v>293</v>
      </c>
      <c r="E33" s="398"/>
      <c r="F33" s="398"/>
    </row>
    <row r="34" spans="1:6">
      <c r="A34" s="413" t="s">
        <v>9</v>
      </c>
      <c r="B34" s="410" t="s">
        <v>252</v>
      </c>
      <c r="C34" s="407" t="s">
        <v>341</v>
      </c>
      <c r="D34" s="403">
        <v>0.1</v>
      </c>
    </row>
    <row r="35" spans="1:6">
      <c r="A35" s="414" t="s">
        <v>10</v>
      </c>
      <c r="B35" s="411" t="s">
        <v>38</v>
      </c>
      <c r="C35" s="408" t="s">
        <v>221</v>
      </c>
      <c r="D35" s="404">
        <v>0</v>
      </c>
    </row>
    <row r="36" spans="1:6">
      <c r="A36" s="414" t="s">
        <v>11</v>
      </c>
      <c r="B36" s="411" t="s">
        <v>38</v>
      </c>
      <c r="C36" s="408" t="s">
        <v>221</v>
      </c>
      <c r="D36" s="404">
        <v>0</v>
      </c>
    </row>
    <row r="37" spans="1:6">
      <c r="A37" s="414" t="s">
        <v>12</v>
      </c>
      <c r="B37" s="411" t="s">
        <v>38</v>
      </c>
      <c r="C37" s="408" t="s">
        <v>221</v>
      </c>
      <c r="D37" s="404">
        <v>0</v>
      </c>
    </row>
    <row r="38" spans="1:6" ht="15" thickBot="1">
      <c r="A38" s="415" t="s">
        <v>36</v>
      </c>
      <c r="B38" s="412" t="s">
        <v>38</v>
      </c>
      <c r="C38" s="409" t="s">
        <v>221</v>
      </c>
      <c r="D38" s="405">
        <v>0</v>
      </c>
    </row>
  </sheetData>
  <mergeCells count="15">
    <mergeCell ref="B10:C10"/>
    <mergeCell ref="B11:C11"/>
    <mergeCell ref="A33:B33"/>
    <mergeCell ref="A14:B14"/>
    <mergeCell ref="A27:B27"/>
    <mergeCell ref="A13:C13"/>
    <mergeCell ref="A26:C26"/>
    <mergeCell ref="A32:C32"/>
    <mergeCell ref="A2:F2"/>
    <mergeCell ref="A9:D9"/>
    <mergeCell ref="B4:C4"/>
    <mergeCell ref="B5:C5"/>
    <mergeCell ref="B7:C7"/>
    <mergeCell ref="E4:F4"/>
    <mergeCell ref="B6:C6"/>
  </mergeCells>
  <dataValidations count="6">
    <dataValidation type="decimal" errorStyle="information" operator="greaterThan" allowBlank="1" showInputMessage="1" showErrorMessage="1" errorTitle="Aucun employé en prod ou R&amp;D" error="L'entreprise participante au projet doit avoir des activités de production et/ou de R&amp;D. Si ce n'est pas le cas, contactez l'équipe du CRIBIQ pour de plus amples informations au (418) 914-1608 poste 203. . " sqref="C15" xr:uid="{00000000-0002-0000-0100-000000000000}">
      <formula1>0</formula1>
    </dataValidation>
    <dataValidation type="decimal" errorStyle="information" operator="greaterThan" allowBlank="1" showInputMessage="1" showErrorMessage="1" errorTitle="Aucun employé en prod ou R&amp;D" error="L'entreprise participante au projet doit avoir des activités de production et/ou de R&amp;D. Si ce n'est pas le cas, contactez l'équipe du CRIBIQ pour de plus amples informations au (418) 914-1608 poste 203. " sqref="C16" xr:uid="{00000000-0002-0000-0100-000001000000}">
      <formula1>0</formula1>
    </dataValidation>
    <dataValidation type="list" allowBlank="1" showInputMessage="1" showErrorMessage="1" sqref="C28:C31" xr:uid="{00000000-0002-0000-0100-000003000000}">
      <formula1>"Choisissez la source,Fédérale,Provinciale,Municipale,Institutionnelle,Hors du Canada,Autre"</formula1>
    </dataValidation>
    <dataValidation type="list" allowBlank="1" showInputMessage="1" showErrorMessage="1" sqref="C34:C38" xr:uid="{96073D21-5E25-4273-9F62-095B4E330305}">
      <formula1>"Nature de l'IRPQ,Université,CCTT,Centre de recherche publique"</formula1>
    </dataValidation>
    <dataValidation type="list" allowBlank="1" showInputMessage="1" showErrorMessage="1" sqref="D11:E11" xr:uid="{BBD00F64-5000-40BC-9DD2-0099F18BF219}">
      <formula1>"Sélectionner,1,2,3,4,5,6"</formula1>
    </dataValidation>
    <dataValidation type="decimal" allowBlank="1" showInputMessage="1" showErrorMessage="1" errorTitle="Erreur" error="Les % de TPS et de TVQ non récupérables par les universités ne peuvent pas dépasser 10%. Nous vous prions de contacter l'équipe du CRIBIQ" sqref="D34:D38" xr:uid="{60F5D33E-5D87-498B-B4D7-80B5D37309BB}">
      <formula1>0</formula1>
      <formula2>0.1</formula2>
    </dataValidation>
  </dataValidations>
  <pageMargins left="0.25" right="0.25" top="0.75" bottom="0.75" header="0.3" footer="0.3"/>
  <pageSetup scale="59" orientation="portrait" verticalDpi="4294967295" r:id="rId1"/>
  <colBreaks count="1" manualBreakCount="1">
    <brk id="6" min="1" max="31" man="1"/>
  </col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81BE3A5-2D68-48CB-B0B2-0BBDE8B59EA4}">
          <x14:formula1>
            <xm:f>Données!$G$5:$G$6</xm:f>
          </x14:formula1>
          <xm:sqref>A11</xm:sqref>
        </x14:dataValidation>
        <x14:dataValidation type="list" allowBlank="1" showInputMessage="1" showErrorMessage="1" xr:uid="{00000000-0002-0000-0100-000005000000}">
          <x14:formula1>
            <xm:f>Données!$C$4:$C$42</xm:f>
          </x14:formula1>
          <xm:sqref>B34:B38 B5</xm:sqref>
        </x14:dataValidation>
        <x14:dataValidation type="list" allowBlank="1" showInputMessage="1" showErrorMessage="1" xr:uid="{F02416A3-8916-4ED3-8BFA-26B041C791EA}">
          <x14:formula1>
            <xm:f>Données!$E$4:$E$8</xm:f>
          </x14:formula1>
          <xm:sqref>E15:E24</xm:sqref>
        </x14:dataValidation>
        <x14:dataValidation type="list" allowBlank="1" showInputMessage="1" showErrorMessage="1" xr:uid="{02670DEA-4AE0-4A1B-971C-D28B9C675D98}">
          <x14:formula1>
            <xm:f>Données!$E$12:$E$15</xm:f>
          </x14:formula1>
          <xm:sqref>B6:C6</xm:sqref>
        </x14:dataValidation>
        <x14:dataValidation type="list" allowBlank="1" showInputMessage="1" showErrorMessage="1" xr:uid="{48B72F42-64C2-4247-AFE3-1A6FFE1B64AD}">
          <x14:formula1>
            <xm:f>Données!$G$11:$G$14</xm:f>
          </x14:formula1>
          <xm:sqref>F6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Z91"/>
  <sheetViews>
    <sheetView view="pageBreakPreview" topLeftCell="A50" zoomScaleNormal="100" zoomScaleSheetLayoutView="100" zoomScalePageLayoutView="40" workbookViewId="0">
      <selection activeCell="C65" sqref="C65:E65"/>
    </sheetView>
  </sheetViews>
  <sheetFormatPr baseColWidth="10" defaultRowHeight="14.5" outlineLevelRow="1" outlineLevelCol="1"/>
  <cols>
    <col min="1" max="1" width="34.1796875" customWidth="1"/>
    <col min="2" max="2" width="13.7265625" customWidth="1"/>
    <col min="3" max="8" width="16.54296875" customWidth="1"/>
    <col min="9" max="11" width="16.54296875" customWidth="1" outlineLevel="1"/>
    <col min="12" max="12" width="16.54296875" customWidth="1" outlineLevel="1" collapsed="1"/>
    <col min="13" max="14" width="16.54296875" customWidth="1" outlineLevel="1"/>
    <col min="15" max="15" width="16.54296875" customWidth="1" outlineLevel="1" collapsed="1"/>
    <col min="16" max="16" width="17" customWidth="1" outlineLevel="1"/>
    <col min="17" max="17" width="18.453125" customWidth="1" outlineLevel="1"/>
    <col min="18" max="18" width="21.453125" customWidth="1"/>
    <col min="19" max="19" width="16.453125" customWidth="1"/>
    <col min="21" max="21" width="15.81640625" bestFit="1" customWidth="1"/>
  </cols>
  <sheetData>
    <row r="1" spans="1:19" ht="33" customHeight="1" thickBot="1">
      <c r="A1" s="598" t="s">
        <v>206</v>
      </c>
      <c r="B1" s="599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1"/>
    </row>
    <row r="2" spans="1:19" ht="19" thickBot="1">
      <c r="A2" s="233"/>
      <c r="C2" s="585" t="str">
        <f>'Form.A1- Partenaires'!B34</f>
        <v>U. LAVAL</v>
      </c>
      <c r="D2" s="586"/>
      <c r="E2" s="587"/>
      <c r="F2" s="585" t="str">
        <f>'Form.A1- Partenaires'!B35</f>
        <v>IRPQ</v>
      </c>
      <c r="G2" s="586"/>
      <c r="H2" s="588"/>
      <c r="I2" s="589" t="str">
        <f>'Form.A1- Partenaires'!B36</f>
        <v>IRPQ</v>
      </c>
      <c r="J2" s="586"/>
      <c r="K2" s="586"/>
      <c r="L2" s="586" t="str">
        <f>'Form.A1- Partenaires'!B37</f>
        <v>IRPQ</v>
      </c>
      <c r="M2" s="586"/>
      <c r="N2" s="586"/>
      <c r="O2" s="586" t="str">
        <f>'Form.A1- Partenaires'!B38</f>
        <v>IRPQ</v>
      </c>
      <c r="P2" s="586"/>
      <c r="Q2" s="586"/>
      <c r="R2" s="234" t="s">
        <v>1</v>
      </c>
    </row>
    <row r="3" spans="1:19" ht="5.5" customHeight="1" thickBot="1">
      <c r="A3" s="604"/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</row>
    <row r="4" spans="1:19" ht="44" thickBot="1">
      <c r="A4" s="535" t="s">
        <v>194</v>
      </c>
      <c r="B4" s="536"/>
      <c r="C4" s="260" t="s">
        <v>150</v>
      </c>
      <c r="D4" s="261" t="s">
        <v>296</v>
      </c>
      <c r="E4" s="262" t="s">
        <v>164</v>
      </c>
      <c r="F4" s="260" t="s">
        <v>150</v>
      </c>
      <c r="G4" s="261" t="s">
        <v>176</v>
      </c>
      <c r="H4" s="262" t="s">
        <v>164</v>
      </c>
      <c r="I4" s="260" t="s">
        <v>150</v>
      </c>
      <c r="J4" s="261" t="s">
        <v>176</v>
      </c>
      <c r="K4" s="262" t="s">
        <v>165</v>
      </c>
      <c r="L4" s="260" t="s">
        <v>150</v>
      </c>
      <c r="M4" s="261" t="s">
        <v>176</v>
      </c>
      <c r="N4" s="262" t="s">
        <v>165</v>
      </c>
      <c r="O4" s="260" t="s">
        <v>150</v>
      </c>
      <c r="P4" s="261" t="s">
        <v>176</v>
      </c>
      <c r="Q4" s="262" t="s">
        <v>165</v>
      </c>
      <c r="R4" s="265"/>
    </row>
    <row r="5" spans="1:19" ht="18.5">
      <c r="A5" s="538" t="s">
        <v>303</v>
      </c>
      <c r="B5" s="539"/>
      <c r="C5" s="292">
        <f>C6+C7+C8+C9+C10+C11+C12+C13</f>
        <v>0</v>
      </c>
      <c r="D5" s="241"/>
      <c r="E5" s="293">
        <f>SUM(E6:E13)</f>
        <v>0</v>
      </c>
      <c r="F5" s="292">
        <f>SUM(F6:F13)</f>
        <v>0</v>
      </c>
      <c r="G5" s="241"/>
      <c r="H5" s="293">
        <f>SUM(H6:H13)</f>
        <v>0</v>
      </c>
      <c r="I5" s="292">
        <f>SUM(I6:I13)</f>
        <v>0</v>
      </c>
      <c r="J5" s="241"/>
      <c r="K5" s="294">
        <f>SUM(K6:K13)</f>
        <v>0</v>
      </c>
      <c r="L5" s="292">
        <f>SUM(L6:L13)</f>
        <v>0</v>
      </c>
      <c r="M5" s="241"/>
      <c r="N5" s="294">
        <f>SUM(N6:N13)</f>
        <v>0</v>
      </c>
      <c r="O5" s="292">
        <f>SUM(O6:O13)</f>
        <v>0</v>
      </c>
      <c r="P5" s="241"/>
      <c r="Q5" s="293">
        <f>SUM(Q6:Q13)</f>
        <v>0</v>
      </c>
      <c r="R5" s="295">
        <f>O5+L5+I5+F5+C5</f>
        <v>0</v>
      </c>
    </row>
    <row r="6" spans="1:19" ht="15.5">
      <c r="A6" s="300" t="s">
        <v>145</v>
      </c>
      <c r="B6" s="253" t="s">
        <v>143</v>
      </c>
      <c r="C6" s="238"/>
      <c r="D6" s="155"/>
      <c r="E6" s="296">
        <f>C6*D6</f>
        <v>0</v>
      </c>
      <c r="F6" s="263"/>
      <c r="G6" s="155">
        <v>0</v>
      </c>
      <c r="H6" s="296">
        <f>F6*G6</f>
        <v>0</v>
      </c>
      <c r="I6" s="238"/>
      <c r="J6" s="155">
        <v>0</v>
      </c>
      <c r="K6" s="304">
        <f>I6*J6</f>
        <v>0</v>
      </c>
      <c r="L6" s="238"/>
      <c r="M6" s="155">
        <v>0</v>
      </c>
      <c r="N6" s="304">
        <f>L6*M6</f>
        <v>0</v>
      </c>
      <c r="O6" s="238"/>
      <c r="P6" s="155">
        <v>0</v>
      </c>
      <c r="Q6" s="296">
        <f>O6*P6</f>
        <v>0</v>
      </c>
      <c r="R6" s="297">
        <f>O6+L6+I6+F6+C6</f>
        <v>0</v>
      </c>
    </row>
    <row r="7" spans="1:19" ht="15.5">
      <c r="A7" s="300" t="s">
        <v>146</v>
      </c>
      <c r="B7" s="253" t="s">
        <v>143</v>
      </c>
      <c r="C7" s="238"/>
      <c r="D7" s="155">
        <v>0</v>
      </c>
      <c r="E7" s="296">
        <f t="shared" ref="E7:E13" si="0">C7*D7</f>
        <v>0</v>
      </c>
      <c r="F7" s="263"/>
      <c r="G7" s="155">
        <v>0</v>
      </c>
      <c r="H7" s="296">
        <f t="shared" ref="H7:H13" si="1">F7*G7</f>
        <v>0</v>
      </c>
      <c r="I7" s="238"/>
      <c r="J7" s="155">
        <v>0</v>
      </c>
      <c r="K7" s="304">
        <f t="shared" ref="K7:K13" si="2">I7*J7</f>
        <v>0</v>
      </c>
      <c r="L7" s="238"/>
      <c r="M7" s="155">
        <v>0</v>
      </c>
      <c r="N7" s="304">
        <f t="shared" ref="N7:N13" si="3">L7*M7</f>
        <v>0</v>
      </c>
      <c r="O7" s="238"/>
      <c r="P7" s="155">
        <v>0</v>
      </c>
      <c r="Q7" s="296">
        <f t="shared" ref="Q7:Q13" si="4">O7*P7</f>
        <v>0</v>
      </c>
      <c r="R7" s="297">
        <f t="shared" ref="R7:R54" si="5">O7+L7+I7+F7+C7</f>
        <v>0</v>
      </c>
    </row>
    <row r="8" spans="1:19" ht="15.5">
      <c r="A8" s="300" t="s">
        <v>175</v>
      </c>
      <c r="B8" s="253" t="s">
        <v>143</v>
      </c>
      <c r="C8" s="238"/>
      <c r="D8" s="155">
        <v>0</v>
      </c>
      <c r="E8" s="296">
        <f t="shared" si="0"/>
        <v>0</v>
      </c>
      <c r="F8" s="263"/>
      <c r="G8" s="155">
        <v>0</v>
      </c>
      <c r="H8" s="296">
        <f t="shared" si="1"/>
        <v>0</v>
      </c>
      <c r="I8" s="238"/>
      <c r="J8" s="155">
        <v>0</v>
      </c>
      <c r="K8" s="304">
        <f t="shared" si="2"/>
        <v>0</v>
      </c>
      <c r="L8" s="238"/>
      <c r="M8" s="155">
        <v>0</v>
      </c>
      <c r="N8" s="304">
        <f t="shared" si="3"/>
        <v>0</v>
      </c>
      <c r="O8" s="238"/>
      <c r="P8" s="155">
        <v>0</v>
      </c>
      <c r="Q8" s="296">
        <f t="shared" si="4"/>
        <v>0</v>
      </c>
      <c r="R8" s="297">
        <f t="shared" si="5"/>
        <v>0</v>
      </c>
    </row>
    <row r="9" spans="1:19" ht="15.5">
      <c r="A9" s="300" t="s">
        <v>148</v>
      </c>
      <c r="B9" s="253" t="s">
        <v>143</v>
      </c>
      <c r="C9" s="238"/>
      <c r="D9" s="155">
        <v>0</v>
      </c>
      <c r="E9" s="296">
        <f t="shared" si="0"/>
        <v>0</v>
      </c>
      <c r="F9" s="263"/>
      <c r="G9" s="155">
        <v>0</v>
      </c>
      <c r="H9" s="296">
        <f t="shared" si="1"/>
        <v>0</v>
      </c>
      <c r="I9" s="238"/>
      <c r="J9" s="155">
        <v>0</v>
      </c>
      <c r="K9" s="304">
        <f t="shared" si="2"/>
        <v>0</v>
      </c>
      <c r="L9" s="238"/>
      <c r="M9" s="155">
        <v>0</v>
      </c>
      <c r="N9" s="304">
        <f t="shared" si="3"/>
        <v>0</v>
      </c>
      <c r="O9" s="238"/>
      <c r="P9" s="155">
        <v>0</v>
      </c>
      <c r="Q9" s="296">
        <f t="shared" si="4"/>
        <v>0</v>
      </c>
      <c r="R9" s="297">
        <f t="shared" si="5"/>
        <v>0</v>
      </c>
    </row>
    <row r="10" spans="1:19" ht="15.5">
      <c r="A10" s="302" t="s">
        <v>149</v>
      </c>
      <c r="B10" s="253" t="s">
        <v>143</v>
      </c>
      <c r="C10" s="238"/>
      <c r="D10" s="155">
        <v>0</v>
      </c>
      <c r="E10" s="296">
        <f t="shared" si="0"/>
        <v>0</v>
      </c>
      <c r="F10" s="263"/>
      <c r="G10" s="155">
        <v>0</v>
      </c>
      <c r="H10" s="296">
        <f t="shared" si="1"/>
        <v>0</v>
      </c>
      <c r="I10" s="238"/>
      <c r="J10" s="155">
        <v>0</v>
      </c>
      <c r="K10" s="304">
        <f t="shared" si="2"/>
        <v>0</v>
      </c>
      <c r="L10" s="238"/>
      <c r="M10" s="155">
        <v>0</v>
      </c>
      <c r="N10" s="304">
        <f t="shared" si="3"/>
        <v>0</v>
      </c>
      <c r="O10" s="238"/>
      <c r="P10" s="155">
        <v>0</v>
      </c>
      <c r="Q10" s="296">
        <f t="shared" si="4"/>
        <v>0</v>
      </c>
      <c r="R10" s="297">
        <f t="shared" si="5"/>
        <v>0</v>
      </c>
    </row>
    <row r="11" spans="1:19" ht="15.5" outlineLevel="1">
      <c r="A11" s="302" t="s">
        <v>149</v>
      </c>
      <c r="B11" s="253" t="s">
        <v>143</v>
      </c>
      <c r="C11" s="238"/>
      <c r="D11" s="155">
        <v>0</v>
      </c>
      <c r="E11" s="296">
        <f t="shared" si="0"/>
        <v>0</v>
      </c>
      <c r="F11" s="263"/>
      <c r="G11" s="155">
        <v>0</v>
      </c>
      <c r="H11" s="296">
        <f t="shared" si="1"/>
        <v>0</v>
      </c>
      <c r="I11" s="238"/>
      <c r="J11" s="155">
        <v>0</v>
      </c>
      <c r="K11" s="304">
        <f t="shared" si="2"/>
        <v>0</v>
      </c>
      <c r="L11" s="238"/>
      <c r="M11" s="155">
        <v>0</v>
      </c>
      <c r="N11" s="304">
        <f t="shared" si="3"/>
        <v>0</v>
      </c>
      <c r="O11" s="238"/>
      <c r="P11" s="155">
        <v>0</v>
      </c>
      <c r="Q11" s="296">
        <f t="shared" si="4"/>
        <v>0</v>
      </c>
      <c r="R11" s="297">
        <f t="shared" si="5"/>
        <v>0</v>
      </c>
    </row>
    <row r="12" spans="1:19" ht="15.5" outlineLevel="1">
      <c r="A12" s="302" t="s">
        <v>149</v>
      </c>
      <c r="B12" s="253" t="s">
        <v>143</v>
      </c>
      <c r="C12" s="238"/>
      <c r="D12" s="155">
        <v>0</v>
      </c>
      <c r="E12" s="296">
        <f t="shared" si="0"/>
        <v>0</v>
      </c>
      <c r="F12" s="263"/>
      <c r="G12" s="155">
        <v>0</v>
      </c>
      <c r="H12" s="296">
        <f t="shared" si="1"/>
        <v>0</v>
      </c>
      <c r="I12" s="238"/>
      <c r="J12" s="155">
        <v>0</v>
      </c>
      <c r="K12" s="304">
        <f t="shared" si="2"/>
        <v>0</v>
      </c>
      <c r="L12" s="238"/>
      <c r="M12" s="155">
        <v>0</v>
      </c>
      <c r="N12" s="304">
        <f t="shared" si="3"/>
        <v>0</v>
      </c>
      <c r="O12" s="238"/>
      <c r="P12" s="155">
        <v>0</v>
      </c>
      <c r="Q12" s="296">
        <f t="shared" si="4"/>
        <v>0</v>
      </c>
      <c r="R12" s="297">
        <f t="shared" si="5"/>
        <v>0</v>
      </c>
    </row>
    <row r="13" spans="1:19" ht="16" outlineLevel="1" thickBot="1">
      <c r="A13" s="303" t="s">
        <v>149</v>
      </c>
      <c r="B13" s="259" t="s">
        <v>143</v>
      </c>
      <c r="C13" s="239"/>
      <c r="D13" s="156">
        <v>0</v>
      </c>
      <c r="E13" s="298">
        <f t="shared" si="0"/>
        <v>0</v>
      </c>
      <c r="F13" s="264"/>
      <c r="G13" s="156">
        <v>0</v>
      </c>
      <c r="H13" s="298">
        <f t="shared" si="1"/>
        <v>0</v>
      </c>
      <c r="I13" s="239"/>
      <c r="J13" s="156">
        <v>0</v>
      </c>
      <c r="K13" s="305">
        <f t="shared" si="2"/>
        <v>0</v>
      </c>
      <c r="L13" s="239"/>
      <c r="M13" s="156">
        <v>0.1</v>
      </c>
      <c r="N13" s="305">
        <f t="shared" si="3"/>
        <v>0</v>
      </c>
      <c r="O13" s="239"/>
      <c r="P13" s="156">
        <v>0</v>
      </c>
      <c r="Q13" s="298">
        <f t="shared" si="4"/>
        <v>0</v>
      </c>
      <c r="R13" s="299">
        <f t="shared" si="5"/>
        <v>0</v>
      </c>
    </row>
    <row r="14" spans="1:19" ht="6.65" customHeight="1" outlineLevel="1" thickBot="1">
      <c r="A14" s="258"/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</row>
    <row r="15" spans="1:19" ht="18.5">
      <c r="A15" s="535" t="s">
        <v>195</v>
      </c>
      <c r="B15" s="537"/>
      <c r="C15" s="288">
        <f>C16+C17+C18+C19</f>
        <v>0</v>
      </c>
      <c r="D15" s="241"/>
      <c r="E15" s="242"/>
      <c r="F15" s="288">
        <f>F16+F17+F18+F19</f>
        <v>0</v>
      </c>
      <c r="G15" s="241"/>
      <c r="H15" s="242"/>
      <c r="I15" s="288">
        <f>I16+I17+I18+I19</f>
        <v>0</v>
      </c>
      <c r="J15" s="254"/>
      <c r="K15" s="242"/>
      <c r="L15" s="288">
        <f>L16+L17+L18+L19</f>
        <v>0</v>
      </c>
      <c r="M15" s="241"/>
      <c r="N15" s="242"/>
      <c r="O15" s="288">
        <f>O16+O17+O18+O19</f>
        <v>0</v>
      </c>
      <c r="P15" s="241"/>
      <c r="Q15" s="242"/>
      <c r="R15" s="290">
        <f>O15+L15+I15+F15+C15</f>
        <v>0</v>
      </c>
      <c r="S15" t="s">
        <v>50</v>
      </c>
    </row>
    <row r="16" spans="1:19" ht="15.5">
      <c r="A16" s="300" t="s">
        <v>140</v>
      </c>
      <c r="B16" s="256" t="s">
        <v>143</v>
      </c>
      <c r="C16" s="238"/>
      <c r="D16" s="240"/>
      <c r="E16" s="243"/>
      <c r="F16" s="238"/>
      <c r="G16" s="240"/>
      <c r="H16" s="243"/>
      <c r="I16" s="255"/>
      <c r="J16" s="240"/>
      <c r="K16" s="243"/>
      <c r="L16" s="238"/>
      <c r="M16" s="240"/>
      <c r="N16" s="243"/>
      <c r="O16" s="238"/>
      <c r="P16" s="240"/>
      <c r="Q16" s="243"/>
      <c r="R16" s="286">
        <f t="shared" si="5"/>
        <v>0</v>
      </c>
    </row>
    <row r="17" spans="1:23" ht="15.5">
      <c r="A17" s="300" t="s">
        <v>141</v>
      </c>
      <c r="B17" s="256" t="s">
        <v>143</v>
      </c>
      <c r="C17" s="238">
        <v>0</v>
      </c>
      <c r="D17" s="240"/>
      <c r="E17" s="243"/>
      <c r="F17" s="238"/>
      <c r="G17" s="240"/>
      <c r="H17" s="243"/>
      <c r="I17" s="238"/>
      <c r="J17" s="240"/>
      <c r="K17" s="243"/>
      <c r="L17" s="238"/>
      <c r="M17" s="240"/>
      <c r="N17" s="243"/>
      <c r="O17" s="238"/>
      <c r="P17" s="240"/>
      <c r="Q17" s="243"/>
      <c r="R17" s="286">
        <f t="shared" si="5"/>
        <v>0</v>
      </c>
    </row>
    <row r="18" spans="1:23" ht="15.5">
      <c r="A18" s="300" t="s">
        <v>142</v>
      </c>
      <c r="B18" s="256" t="s">
        <v>143</v>
      </c>
      <c r="C18" s="238">
        <v>0</v>
      </c>
      <c r="D18" s="240"/>
      <c r="E18" s="243"/>
      <c r="F18" s="238"/>
      <c r="G18" s="240"/>
      <c r="H18" s="243"/>
      <c r="I18" s="238"/>
      <c r="J18" s="240"/>
      <c r="K18" s="243"/>
      <c r="L18" s="238"/>
      <c r="M18" s="240"/>
      <c r="N18" s="243"/>
      <c r="O18" s="238"/>
      <c r="P18" s="240"/>
      <c r="Q18" s="243"/>
      <c r="R18" s="286">
        <f t="shared" si="5"/>
        <v>0</v>
      </c>
    </row>
    <row r="19" spans="1:23" ht="16" thickBot="1">
      <c r="A19" s="301" t="s">
        <v>144</v>
      </c>
      <c r="B19" s="257" t="s">
        <v>143</v>
      </c>
      <c r="C19" s="239"/>
      <c r="D19" s="244"/>
      <c r="E19" s="245"/>
      <c r="F19" s="239"/>
      <c r="G19" s="244"/>
      <c r="H19" s="245"/>
      <c r="I19" s="239"/>
      <c r="J19" s="244"/>
      <c r="K19" s="245"/>
      <c r="L19" s="239"/>
      <c r="M19" s="244"/>
      <c r="N19" s="245"/>
      <c r="O19" s="239"/>
      <c r="P19" s="244"/>
      <c r="Q19" s="245"/>
      <c r="R19" s="291">
        <f t="shared" si="5"/>
        <v>0</v>
      </c>
    </row>
    <row r="20" spans="1:23" ht="6" customHeight="1" thickBot="1">
      <c r="A20" s="252"/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</row>
    <row r="21" spans="1:23" ht="18.5">
      <c r="A21" s="535" t="s">
        <v>198</v>
      </c>
      <c r="B21" s="536"/>
      <c r="C21" s="288">
        <f>C22+C23</f>
        <v>0</v>
      </c>
      <c r="D21" s="241"/>
      <c r="E21" s="246"/>
      <c r="F21" s="288">
        <f>F22+F23</f>
        <v>0</v>
      </c>
      <c r="G21" s="241"/>
      <c r="H21" s="242"/>
      <c r="I21" s="289">
        <f>I22+I23</f>
        <v>0</v>
      </c>
      <c r="J21" s="241"/>
      <c r="K21" s="246"/>
      <c r="L21" s="288">
        <f>L22+L23</f>
        <v>0</v>
      </c>
      <c r="M21" s="241"/>
      <c r="N21" s="242"/>
      <c r="O21" s="288">
        <f>O22+O23</f>
        <v>0</v>
      </c>
      <c r="P21" s="241"/>
      <c r="Q21" s="242"/>
      <c r="R21" s="290">
        <f>O21+L21+I21+F21+C21</f>
        <v>0</v>
      </c>
    </row>
    <row r="22" spans="1:23" ht="15.5">
      <c r="A22" s="540" t="s">
        <v>173</v>
      </c>
      <c r="B22" s="541"/>
      <c r="C22" s="236"/>
      <c r="D22" s="240"/>
      <c r="E22" s="247"/>
      <c r="F22" s="236"/>
      <c r="G22" s="240"/>
      <c r="H22" s="243"/>
      <c r="I22" s="160"/>
      <c r="J22" s="240"/>
      <c r="K22" s="243"/>
      <c r="L22" s="238">
        <v>0</v>
      </c>
      <c r="M22" s="240"/>
      <c r="N22" s="243"/>
      <c r="O22" s="238">
        <v>0</v>
      </c>
      <c r="P22" s="240"/>
      <c r="Q22" s="243"/>
      <c r="R22" s="286">
        <f>O22+L22+I22+F22+C22</f>
        <v>0</v>
      </c>
    </row>
    <row r="23" spans="1:23" ht="16" customHeight="1" thickBot="1">
      <c r="A23" s="533" t="s">
        <v>166</v>
      </c>
      <c r="B23" s="534"/>
      <c r="C23" s="237"/>
      <c r="D23" s="244"/>
      <c r="E23" s="248"/>
      <c r="F23" s="237"/>
      <c r="G23" s="244"/>
      <c r="H23" s="245"/>
      <c r="I23" s="161">
        <v>0</v>
      </c>
      <c r="J23" s="244"/>
      <c r="K23" s="245"/>
      <c r="L23" s="239">
        <v>0</v>
      </c>
      <c r="M23" s="244"/>
      <c r="N23" s="245"/>
      <c r="O23" s="239">
        <v>0</v>
      </c>
      <c r="P23" s="244"/>
      <c r="Q23" s="245"/>
      <c r="R23" s="291">
        <f>O23+L23+I23+F23+C23</f>
        <v>0</v>
      </c>
      <c r="T23" s="277"/>
      <c r="U23" s="278"/>
      <c r="V23" s="278"/>
      <c r="W23" s="278"/>
    </row>
    <row r="24" spans="1:23" ht="6.65" customHeight="1" thickBot="1">
      <c r="A24" s="249"/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T24" s="278"/>
      <c r="U24" s="278"/>
      <c r="V24" s="278"/>
      <c r="W24" s="278"/>
    </row>
    <row r="25" spans="1:23" s="176" customFormat="1" ht="36" customHeight="1" thickBot="1">
      <c r="A25" s="602" t="s">
        <v>297</v>
      </c>
      <c r="B25" s="603"/>
      <c r="C25" s="271" t="s">
        <v>200</v>
      </c>
      <c r="D25" s="272" t="s">
        <v>199</v>
      </c>
      <c r="E25" s="274"/>
      <c r="F25" s="271" t="s">
        <v>200</v>
      </c>
      <c r="G25" s="272" t="s">
        <v>199</v>
      </c>
      <c r="H25" s="274"/>
      <c r="I25" s="271" t="s">
        <v>200</v>
      </c>
      <c r="J25" s="272" t="s">
        <v>199</v>
      </c>
      <c r="K25" s="274"/>
      <c r="L25" s="271" t="s">
        <v>200</v>
      </c>
      <c r="M25" s="272" t="s">
        <v>199</v>
      </c>
      <c r="N25" s="274"/>
      <c r="O25" s="271" t="s">
        <v>200</v>
      </c>
      <c r="P25" s="272" t="s">
        <v>199</v>
      </c>
      <c r="Q25" s="274"/>
      <c r="R25" s="273">
        <f>SUM(R27:R36)</f>
        <v>0</v>
      </c>
      <c r="T25" s="278"/>
      <c r="U25" s="278"/>
      <c r="V25" s="278"/>
      <c r="W25" s="278"/>
    </row>
    <row r="26" spans="1:23" s="176" customFormat="1" ht="17.149999999999999" customHeight="1" thickBot="1">
      <c r="A26" s="275" t="s">
        <v>298</v>
      </c>
      <c r="B26" s="276"/>
      <c r="C26" s="276"/>
      <c r="D26" s="276"/>
      <c r="E26" s="276"/>
      <c r="F26" s="266"/>
      <c r="G26" s="267"/>
      <c r="H26" s="269"/>
      <c r="I26" s="266"/>
      <c r="J26" s="267"/>
      <c r="K26" s="268"/>
      <c r="L26" s="266"/>
      <c r="M26" s="267"/>
      <c r="N26" s="268"/>
      <c r="O26" s="266"/>
      <c r="P26" s="267"/>
      <c r="Q26" s="268"/>
      <c r="R26" s="270"/>
      <c r="T26" s="278"/>
      <c r="U26" s="278"/>
      <c r="V26" s="278"/>
      <c r="W26" s="278"/>
    </row>
    <row r="27" spans="1:23" ht="19.5" customHeight="1">
      <c r="A27" s="546" t="s">
        <v>278</v>
      </c>
      <c r="B27" s="547"/>
      <c r="C27" s="279">
        <v>0</v>
      </c>
      <c r="D27" s="282">
        <f>IF(C27&gt;25000,"0",C27)</f>
        <v>0</v>
      </c>
      <c r="E27" s="242"/>
      <c r="F27" s="279">
        <v>0</v>
      </c>
      <c r="G27" s="282">
        <f t="shared" ref="G27:G36" si="6">IF(F27&gt;25000,"0",F27)</f>
        <v>0</v>
      </c>
      <c r="H27" s="242"/>
      <c r="I27" s="279">
        <v>0</v>
      </c>
      <c r="J27" s="282">
        <f t="shared" ref="J27:J36" si="7">IF(I27&gt;25000,"0",I27)</f>
        <v>0</v>
      </c>
      <c r="K27" s="242"/>
      <c r="L27" s="279">
        <v>0</v>
      </c>
      <c r="M27" s="282">
        <f t="shared" ref="M27:M36" si="8">IF(L27&gt;25000,"0",L27)</f>
        <v>0</v>
      </c>
      <c r="N27" s="242"/>
      <c r="O27" s="279">
        <v>0</v>
      </c>
      <c r="P27" s="282">
        <f t="shared" ref="P27:P36" si="9">IF(O27&gt;25000,"0",O27)</f>
        <v>0</v>
      </c>
      <c r="Q27" s="242"/>
      <c r="R27" s="285">
        <f>P27+M27+J27+G27+D27</f>
        <v>0</v>
      </c>
      <c r="T27" s="278"/>
      <c r="U27" s="278"/>
      <c r="V27" s="278"/>
      <c r="W27" s="278"/>
    </row>
    <row r="28" spans="1:23" ht="19.5" customHeight="1">
      <c r="A28" s="544" t="s">
        <v>278</v>
      </c>
      <c r="B28" s="545"/>
      <c r="C28" s="280">
        <v>0</v>
      </c>
      <c r="D28" s="283">
        <f t="shared" ref="D28:D36" si="10">IF(C28&gt;25000,"0",C28)</f>
        <v>0</v>
      </c>
      <c r="E28" s="243"/>
      <c r="F28" s="280">
        <v>0</v>
      </c>
      <c r="G28" s="283">
        <f t="shared" si="6"/>
        <v>0</v>
      </c>
      <c r="H28" s="243"/>
      <c r="I28" s="280">
        <v>0</v>
      </c>
      <c r="J28" s="283">
        <f t="shared" si="7"/>
        <v>0</v>
      </c>
      <c r="K28" s="243"/>
      <c r="L28" s="280">
        <v>0</v>
      </c>
      <c r="M28" s="283">
        <f t="shared" si="8"/>
        <v>0</v>
      </c>
      <c r="N28" s="243"/>
      <c r="O28" s="280">
        <v>0</v>
      </c>
      <c r="P28" s="283">
        <f t="shared" si="9"/>
        <v>0</v>
      </c>
      <c r="Q28" s="243"/>
      <c r="R28" s="286">
        <f t="shared" ref="R28:R32" si="11">P28+M28+J28+G28+D28</f>
        <v>0</v>
      </c>
      <c r="T28" s="278"/>
      <c r="U28" s="278"/>
      <c r="V28" s="278"/>
      <c r="W28" s="278"/>
    </row>
    <row r="29" spans="1:23" ht="19.5" customHeight="1">
      <c r="A29" s="544" t="s">
        <v>278</v>
      </c>
      <c r="B29" s="545"/>
      <c r="C29" s="280">
        <v>0</v>
      </c>
      <c r="D29" s="283">
        <f t="shared" si="10"/>
        <v>0</v>
      </c>
      <c r="E29" s="243"/>
      <c r="F29" s="280">
        <v>0</v>
      </c>
      <c r="G29" s="283">
        <f t="shared" si="6"/>
        <v>0</v>
      </c>
      <c r="H29" s="243"/>
      <c r="I29" s="280">
        <v>0</v>
      </c>
      <c r="J29" s="283">
        <f t="shared" si="7"/>
        <v>0</v>
      </c>
      <c r="K29" s="243"/>
      <c r="L29" s="280">
        <v>0</v>
      </c>
      <c r="M29" s="283">
        <f t="shared" si="8"/>
        <v>0</v>
      </c>
      <c r="N29" s="243"/>
      <c r="O29" s="280">
        <v>0</v>
      </c>
      <c r="P29" s="283">
        <f t="shared" si="9"/>
        <v>0</v>
      </c>
      <c r="Q29" s="243"/>
      <c r="R29" s="286">
        <f t="shared" si="11"/>
        <v>0</v>
      </c>
      <c r="T29" s="278"/>
      <c r="U29" s="278"/>
      <c r="V29" s="278"/>
      <c r="W29" s="278"/>
    </row>
    <row r="30" spans="1:23" ht="19.5" customHeight="1">
      <c r="A30" s="544" t="s">
        <v>278</v>
      </c>
      <c r="B30" s="545"/>
      <c r="C30" s="280">
        <v>0</v>
      </c>
      <c r="D30" s="283">
        <f t="shared" si="10"/>
        <v>0</v>
      </c>
      <c r="E30" s="243"/>
      <c r="F30" s="280">
        <v>0</v>
      </c>
      <c r="G30" s="283">
        <f t="shared" si="6"/>
        <v>0</v>
      </c>
      <c r="H30" s="243"/>
      <c r="I30" s="280">
        <v>0</v>
      </c>
      <c r="J30" s="283">
        <f t="shared" si="7"/>
        <v>0</v>
      </c>
      <c r="K30" s="243"/>
      <c r="L30" s="280">
        <v>0</v>
      </c>
      <c r="M30" s="283">
        <f t="shared" si="8"/>
        <v>0</v>
      </c>
      <c r="N30" s="243"/>
      <c r="O30" s="280">
        <v>0</v>
      </c>
      <c r="P30" s="283">
        <f t="shared" si="9"/>
        <v>0</v>
      </c>
      <c r="Q30" s="243"/>
      <c r="R30" s="286">
        <f t="shared" si="11"/>
        <v>0</v>
      </c>
      <c r="T30" s="278"/>
      <c r="U30" s="278"/>
      <c r="V30" s="278"/>
      <c r="W30" s="278"/>
    </row>
    <row r="31" spans="1:23" ht="19.5" customHeight="1">
      <c r="A31" s="544" t="s">
        <v>279</v>
      </c>
      <c r="B31" s="545"/>
      <c r="C31" s="280">
        <v>0</v>
      </c>
      <c r="D31" s="283">
        <f t="shared" si="10"/>
        <v>0</v>
      </c>
      <c r="E31" s="243"/>
      <c r="F31" s="280">
        <v>0</v>
      </c>
      <c r="G31" s="283">
        <f t="shared" si="6"/>
        <v>0</v>
      </c>
      <c r="H31" s="243"/>
      <c r="I31" s="280">
        <v>0</v>
      </c>
      <c r="J31" s="283">
        <f t="shared" si="7"/>
        <v>0</v>
      </c>
      <c r="K31" s="243"/>
      <c r="L31" s="280">
        <v>0</v>
      </c>
      <c r="M31" s="283">
        <f t="shared" si="8"/>
        <v>0</v>
      </c>
      <c r="N31" s="243"/>
      <c r="O31" s="280">
        <v>0</v>
      </c>
      <c r="P31" s="283">
        <f t="shared" si="9"/>
        <v>0</v>
      </c>
      <c r="Q31" s="243"/>
      <c r="R31" s="286">
        <f t="shared" si="11"/>
        <v>0</v>
      </c>
      <c r="T31" s="278"/>
      <c r="U31" s="278"/>
      <c r="V31" s="278"/>
      <c r="W31" s="278"/>
    </row>
    <row r="32" spans="1:23" ht="19.5" customHeight="1">
      <c r="A32" s="544" t="s">
        <v>278</v>
      </c>
      <c r="B32" s="545"/>
      <c r="C32" s="280">
        <v>0</v>
      </c>
      <c r="D32" s="283">
        <f t="shared" si="10"/>
        <v>0</v>
      </c>
      <c r="E32" s="243"/>
      <c r="F32" s="280">
        <v>0</v>
      </c>
      <c r="G32" s="283">
        <f t="shared" si="6"/>
        <v>0</v>
      </c>
      <c r="H32" s="243"/>
      <c r="I32" s="280">
        <v>0</v>
      </c>
      <c r="J32" s="283">
        <f t="shared" si="7"/>
        <v>0</v>
      </c>
      <c r="K32" s="243"/>
      <c r="L32" s="280">
        <v>0</v>
      </c>
      <c r="M32" s="283">
        <f t="shared" si="8"/>
        <v>0</v>
      </c>
      <c r="N32" s="243"/>
      <c r="O32" s="280">
        <v>0</v>
      </c>
      <c r="P32" s="283">
        <f t="shared" si="9"/>
        <v>0</v>
      </c>
      <c r="Q32" s="243"/>
      <c r="R32" s="286">
        <f t="shared" si="11"/>
        <v>0</v>
      </c>
      <c r="T32" s="278"/>
      <c r="U32" s="278"/>
      <c r="V32" s="278"/>
      <c r="W32" s="278"/>
    </row>
    <row r="33" spans="1:26" ht="19.5" customHeight="1">
      <c r="A33" s="544" t="s">
        <v>278</v>
      </c>
      <c r="B33" s="545"/>
      <c r="C33" s="280">
        <v>0</v>
      </c>
      <c r="D33" s="283">
        <f t="shared" si="10"/>
        <v>0</v>
      </c>
      <c r="E33" s="243"/>
      <c r="F33" s="280">
        <v>0</v>
      </c>
      <c r="G33" s="283">
        <f t="shared" si="6"/>
        <v>0</v>
      </c>
      <c r="H33" s="243"/>
      <c r="I33" s="280">
        <v>0</v>
      </c>
      <c r="J33" s="283">
        <f t="shared" si="7"/>
        <v>0</v>
      </c>
      <c r="K33" s="243"/>
      <c r="L33" s="280">
        <v>0</v>
      </c>
      <c r="M33" s="283">
        <f t="shared" si="8"/>
        <v>0</v>
      </c>
      <c r="N33" s="243"/>
      <c r="O33" s="280">
        <v>0</v>
      </c>
      <c r="P33" s="283">
        <f t="shared" si="9"/>
        <v>0</v>
      </c>
      <c r="Q33" s="243"/>
      <c r="R33" s="286">
        <f t="shared" ref="R33:R37" si="12">P33+M33+J33+G33+D33</f>
        <v>0</v>
      </c>
      <c r="T33" s="278"/>
      <c r="U33" s="278"/>
      <c r="V33" s="278"/>
      <c r="W33" s="278"/>
    </row>
    <row r="34" spans="1:26" ht="19.5" customHeight="1">
      <c r="A34" s="544" t="s">
        <v>279</v>
      </c>
      <c r="B34" s="545"/>
      <c r="C34" s="280">
        <v>0</v>
      </c>
      <c r="D34" s="283">
        <f t="shared" si="10"/>
        <v>0</v>
      </c>
      <c r="E34" s="243"/>
      <c r="F34" s="280">
        <v>0</v>
      </c>
      <c r="G34" s="283">
        <f t="shared" si="6"/>
        <v>0</v>
      </c>
      <c r="H34" s="243"/>
      <c r="I34" s="280">
        <v>0</v>
      </c>
      <c r="J34" s="283">
        <f t="shared" si="7"/>
        <v>0</v>
      </c>
      <c r="K34" s="243"/>
      <c r="L34" s="280">
        <v>0</v>
      </c>
      <c r="M34" s="283">
        <f t="shared" si="8"/>
        <v>0</v>
      </c>
      <c r="N34" s="243"/>
      <c r="O34" s="280">
        <v>0</v>
      </c>
      <c r="P34" s="283">
        <f t="shared" si="9"/>
        <v>0</v>
      </c>
      <c r="Q34" s="243"/>
      <c r="R34" s="286">
        <f t="shared" si="12"/>
        <v>0</v>
      </c>
      <c r="T34" s="278"/>
      <c r="U34" s="278"/>
      <c r="V34" s="278"/>
      <c r="W34" s="278"/>
    </row>
    <row r="35" spans="1:26" ht="19.5" customHeight="1">
      <c r="A35" s="544" t="s">
        <v>278</v>
      </c>
      <c r="B35" s="545"/>
      <c r="C35" s="280">
        <v>0</v>
      </c>
      <c r="D35" s="283">
        <f t="shared" si="10"/>
        <v>0</v>
      </c>
      <c r="E35" s="243"/>
      <c r="F35" s="280">
        <v>0</v>
      </c>
      <c r="G35" s="283">
        <f t="shared" si="6"/>
        <v>0</v>
      </c>
      <c r="H35" s="243"/>
      <c r="I35" s="280">
        <v>0</v>
      </c>
      <c r="J35" s="283">
        <f t="shared" si="7"/>
        <v>0</v>
      </c>
      <c r="K35" s="243"/>
      <c r="L35" s="280">
        <v>0</v>
      </c>
      <c r="M35" s="283">
        <f t="shared" si="8"/>
        <v>0</v>
      </c>
      <c r="N35" s="243"/>
      <c r="O35" s="280">
        <v>0</v>
      </c>
      <c r="P35" s="283">
        <f t="shared" si="9"/>
        <v>0</v>
      </c>
      <c r="Q35" s="243"/>
      <c r="R35" s="286">
        <f t="shared" si="12"/>
        <v>0</v>
      </c>
      <c r="T35" s="278"/>
      <c r="U35" s="278"/>
      <c r="V35" s="278"/>
      <c r="W35" s="278"/>
    </row>
    <row r="36" spans="1:26" ht="19.5" customHeight="1">
      <c r="A36" s="544" t="s">
        <v>278</v>
      </c>
      <c r="B36" s="545"/>
      <c r="C36" s="280">
        <v>0</v>
      </c>
      <c r="D36" s="283">
        <f t="shared" si="10"/>
        <v>0</v>
      </c>
      <c r="E36" s="243"/>
      <c r="F36" s="280">
        <v>0</v>
      </c>
      <c r="G36" s="283">
        <f t="shared" si="6"/>
        <v>0</v>
      </c>
      <c r="H36" s="243"/>
      <c r="I36" s="280">
        <v>0</v>
      </c>
      <c r="J36" s="283">
        <f t="shared" si="7"/>
        <v>0</v>
      </c>
      <c r="K36" s="243"/>
      <c r="L36" s="280">
        <v>0</v>
      </c>
      <c r="M36" s="283">
        <f t="shared" si="8"/>
        <v>0</v>
      </c>
      <c r="N36" s="243"/>
      <c r="O36" s="280">
        <v>0</v>
      </c>
      <c r="P36" s="283">
        <f t="shared" si="9"/>
        <v>0</v>
      </c>
      <c r="Q36" s="243"/>
      <c r="R36" s="318">
        <f t="shared" si="12"/>
        <v>0</v>
      </c>
      <c r="T36" s="278"/>
      <c r="U36" s="278"/>
      <c r="V36" s="278"/>
      <c r="W36" s="278"/>
    </row>
    <row r="37" spans="1:26" ht="23.15" customHeight="1" thickBot="1">
      <c r="A37" s="596" t="s">
        <v>299</v>
      </c>
      <c r="B37" s="597"/>
      <c r="C37" s="281">
        <f>SUM(C27:C36)</f>
        <v>0</v>
      </c>
      <c r="D37" s="284">
        <f>SUM(D27:D36)</f>
        <v>0</v>
      </c>
      <c r="E37" s="245"/>
      <c r="F37" s="281">
        <f>SUM(F27:F36)</f>
        <v>0</v>
      </c>
      <c r="G37" s="284">
        <f>SUM(G27:G36)</f>
        <v>0</v>
      </c>
      <c r="H37" s="245"/>
      <c r="I37" s="281">
        <f>SUM(I27:I36)</f>
        <v>0</v>
      </c>
      <c r="J37" s="284">
        <f>SUM(J27:J36)</f>
        <v>0</v>
      </c>
      <c r="K37" s="245"/>
      <c r="L37" s="281">
        <f>SUM(L27:L36)</f>
        <v>0</v>
      </c>
      <c r="M37" s="284">
        <f>SUM(M27:M36)</f>
        <v>0</v>
      </c>
      <c r="N37" s="245"/>
      <c r="O37" s="281">
        <f>SUM(O27:O36)</f>
        <v>0</v>
      </c>
      <c r="P37" s="284">
        <f>SUM(P27:P36)</f>
        <v>0</v>
      </c>
      <c r="Q37" s="245"/>
      <c r="R37" s="287">
        <f t="shared" si="12"/>
        <v>0</v>
      </c>
      <c r="T37" s="278"/>
      <c r="U37" s="278"/>
      <c r="V37" s="278"/>
      <c r="W37" s="278"/>
    </row>
    <row r="38" spans="1:26" ht="28" customHeight="1" thickBot="1">
      <c r="A38" s="594" t="s">
        <v>300</v>
      </c>
      <c r="B38" s="595"/>
      <c r="C38" s="316" t="e">
        <f>R25/R56</f>
        <v>#DIV/0!</v>
      </c>
      <c r="D38" s="608" t="e">
        <f>IF(C38&gt;25%,"Le coût total de l'équipement doit être inférieur à 25% du coût total du projet","")</f>
        <v>#DIV/0!</v>
      </c>
      <c r="E38" s="609"/>
      <c r="F38" s="609"/>
      <c r="G38" s="609"/>
      <c r="H38" s="609"/>
      <c r="I38" s="609"/>
      <c r="J38" s="609"/>
      <c r="K38" s="609"/>
      <c r="L38" s="609"/>
      <c r="M38" s="609"/>
      <c r="N38" s="609"/>
      <c r="O38" s="609"/>
      <c r="P38" s="609"/>
      <c r="Q38" s="610"/>
      <c r="R38" s="317"/>
      <c r="T38" s="278"/>
      <c r="U38" s="278"/>
      <c r="V38" s="278"/>
      <c r="W38" s="278"/>
    </row>
    <row r="39" spans="1:26" ht="5.5" customHeight="1" thickBot="1">
      <c r="A39" s="563"/>
      <c r="B39" s="563"/>
      <c r="C39" s="563"/>
      <c r="D39" s="563"/>
      <c r="E39" s="563"/>
      <c r="F39" s="563"/>
      <c r="G39" s="563"/>
      <c r="H39" s="563"/>
      <c r="I39" s="563"/>
      <c r="J39" s="563"/>
      <c r="K39" s="563"/>
      <c r="L39" s="563"/>
      <c r="M39" s="563"/>
      <c r="N39" s="563"/>
      <c r="O39" s="563"/>
      <c r="P39" s="563"/>
      <c r="Q39" s="563"/>
      <c r="R39" s="563"/>
      <c r="T39" s="278"/>
      <c r="U39" s="278"/>
      <c r="V39" s="278"/>
      <c r="W39" s="278"/>
    </row>
    <row r="40" spans="1:26" ht="31.5" customHeight="1" thickBot="1">
      <c r="A40" s="574" t="s">
        <v>288</v>
      </c>
      <c r="B40" s="575"/>
      <c r="C40" s="308"/>
      <c r="D40" s="306"/>
      <c r="E40" s="274"/>
      <c r="F40" s="313"/>
      <c r="G40" s="306"/>
      <c r="H40" s="274"/>
      <c r="I40" s="313"/>
      <c r="J40" s="306"/>
      <c r="K40" s="274"/>
      <c r="L40" s="313"/>
      <c r="M40" s="306"/>
      <c r="N40" s="274"/>
      <c r="O40" s="313"/>
      <c r="P40" s="306"/>
      <c r="Q40" s="274"/>
      <c r="R40" s="307">
        <f>O40+L40+I40+F40+C40</f>
        <v>0</v>
      </c>
      <c r="T40" s="278"/>
      <c r="U40" s="278"/>
      <c r="V40" s="278"/>
      <c r="W40" s="278"/>
    </row>
    <row r="41" spans="1:26" ht="20.5" customHeight="1" thickBot="1">
      <c r="A41" s="611" t="s">
        <v>287</v>
      </c>
      <c r="B41" s="612"/>
      <c r="C41" s="312" t="s">
        <v>301</v>
      </c>
      <c r="D41" s="309"/>
      <c r="E41" s="309"/>
      <c r="F41" s="310"/>
      <c r="G41" s="309"/>
      <c r="H41" s="309"/>
      <c r="I41" s="310"/>
      <c r="J41" s="309"/>
      <c r="K41" s="309"/>
      <c r="L41" s="310"/>
      <c r="M41" s="309"/>
      <c r="N41" s="309"/>
      <c r="O41" s="310"/>
      <c r="P41" s="309"/>
      <c r="Q41" s="309"/>
      <c r="R41" s="311"/>
      <c r="T41" s="278"/>
      <c r="U41" s="278"/>
      <c r="V41" s="278"/>
      <c r="W41" s="278"/>
    </row>
    <row r="42" spans="1:26" ht="3.65" customHeight="1" thickBot="1">
      <c r="A42" s="563"/>
      <c r="B42" s="563"/>
      <c r="C42" s="564"/>
      <c r="D42" s="564"/>
      <c r="E42" s="564"/>
      <c r="F42" s="564"/>
      <c r="G42" s="564"/>
      <c r="H42" s="564"/>
      <c r="I42" s="564"/>
      <c r="J42" s="564"/>
      <c r="K42" s="564"/>
      <c r="L42" s="564"/>
      <c r="M42" s="564"/>
      <c r="N42" s="564"/>
      <c r="O42" s="564"/>
      <c r="P42" s="564"/>
      <c r="Q42" s="564"/>
      <c r="R42" s="564"/>
      <c r="T42" s="278"/>
      <c r="U42" s="278"/>
      <c r="V42" s="278"/>
      <c r="W42" s="278"/>
    </row>
    <row r="43" spans="1:26" ht="34" customHeight="1" thickBot="1">
      <c r="A43" s="578" t="s">
        <v>302</v>
      </c>
      <c r="B43" s="579"/>
      <c r="C43" s="314"/>
      <c r="D43" s="306"/>
      <c r="E43" s="274"/>
      <c r="F43" s="314"/>
      <c r="G43" s="306"/>
      <c r="H43" s="274"/>
      <c r="I43" s="314"/>
      <c r="J43" s="306"/>
      <c r="K43" s="274"/>
      <c r="L43" s="314"/>
      <c r="M43" s="306"/>
      <c r="N43" s="274"/>
      <c r="O43" s="314"/>
      <c r="P43" s="306"/>
      <c r="Q43" s="274"/>
      <c r="R43" s="315">
        <f t="shared" si="5"/>
        <v>0</v>
      </c>
      <c r="T43" s="278"/>
      <c r="U43" s="278"/>
      <c r="V43" s="278"/>
      <c r="W43" s="278"/>
    </row>
    <row r="44" spans="1:26" ht="20.5" customHeight="1" thickBot="1">
      <c r="A44" s="611" t="s">
        <v>287</v>
      </c>
      <c r="B44" s="612"/>
      <c r="C44" s="312" t="s">
        <v>301</v>
      </c>
      <c r="D44" s="309"/>
      <c r="E44" s="309"/>
      <c r="F44" s="310"/>
      <c r="G44" s="309"/>
      <c r="H44" s="309"/>
      <c r="I44" s="310"/>
      <c r="J44" s="309"/>
      <c r="K44" s="309"/>
      <c r="L44" s="310"/>
      <c r="M44" s="309"/>
      <c r="N44" s="309"/>
      <c r="O44" s="310"/>
      <c r="P44" s="309"/>
      <c r="Q44" s="309"/>
      <c r="R44" s="311"/>
      <c r="T44" s="278"/>
      <c r="U44" s="278"/>
      <c r="V44" s="278"/>
      <c r="W44" s="278"/>
    </row>
    <row r="45" spans="1:26" ht="3.65" customHeight="1" thickBot="1">
      <c r="A45" s="563"/>
      <c r="B45" s="563"/>
      <c r="C45" s="564"/>
      <c r="D45" s="564"/>
      <c r="E45" s="564"/>
      <c r="F45" s="564"/>
      <c r="G45" s="564"/>
      <c r="H45" s="564"/>
      <c r="I45" s="564"/>
      <c r="J45" s="564"/>
      <c r="K45" s="564"/>
      <c r="L45" s="564"/>
      <c r="M45" s="564"/>
      <c r="N45" s="564"/>
      <c r="O45" s="564"/>
      <c r="P45" s="564"/>
      <c r="Q45" s="564"/>
      <c r="R45" s="564"/>
      <c r="T45" s="278"/>
      <c r="U45" s="278"/>
      <c r="V45" s="278"/>
      <c r="W45" s="278"/>
    </row>
    <row r="46" spans="1:26" ht="43.5" customHeight="1" thickBot="1">
      <c r="A46" s="580" t="s">
        <v>284</v>
      </c>
      <c r="B46" s="581"/>
      <c r="C46" s="319">
        <f>C47+C49</f>
        <v>0</v>
      </c>
      <c r="D46" s="306"/>
      <c r="E46" s="274"/>
      <c r="F46" s="319">
        <f>F47+F49</f>
        <v>0</v>
      </c>
      <c r="G46" s="306"/>
      <c r="H46" s="274"/>
      <c r="I46" s="319">
        <f>I47+I49</f>
        <v>0</v>
      </c>
      <c r="J46" s="306"/>
      <c r="K46" s="274"/>
      <c r="L46" s="319">
        <f>L47+L49</f>
        <v>0</v>
      </c>
      <c r="M46" s="306"/>
      <c r="N46" s="274"/>
      <c r="O46" s="319">
        <f>O47+O49</f>
        <v>0</v>
      </c>
      <c r="P46" s="306"/>
      <c r="Q46" s="274"/>
      <c r="R46" s="315">
        <f>O46+L46+I46+F46+C46</f>
        <v>0</v>
      </c>
      <c r="T46" s="278"/>
      <c r="U46" s="278"/>
      <c r="V46" s="278"/>
      <c r="W46" s="278"/>
    </row>
    <row r="47" spans="1:26" ht="21" customHeight="1">
      <c r="A47" s="590" t="s">
        <v>167</v>
      </c>
      <c r="B47" s="591"/>
      <c r="C47" s="320"/>
      <c r="D47" s="250"/>
      <c r="E47" s="251"/>
      <c r="F47" s="320"/>
      <c r="G47" s="250"/>
      <c r="H47" s="251"/>
      <c r="I47" s="320"/>
      <c r="J47" s="250"/>
      <c r="K47" s="251"/>
      <c r="L47" s="320"/>
      <c r="M47" s="250"/>
      <c r="N47" s="251"/>
      <c r="O47" s="320"/>
      <c r="P47" s="250"/>
      <c r="Q47" s="251"/>
      <c r="R47" s="565"/>
      <c r="T47" s="278"/>
      <c r="U47" s="278"/>
      <c r="V47" s="278"/>
      <c r="W47" s="278"/>
      <c r="X47" s="142"/>
      <c r="Y47" s="142"/>
      <c r="Z47" s="142"/>
    </row>
    <row r="48" spans="1:26" ht="25.5" customHeight="1" thickBot="1">
      <c r="A48" s="548" t="s">
        <v>287</v>
      </c>
      <c r="B48" s="549"/>
      <c r="C48" s="605" t="s">
        <v>151</v>
      </c>
      <c r="D48" s="606"/>
      <c r="E48" s="607"/>
      <c r="F48" s="605" t="s">
        <v>151</v>
      </c>
      <c r="G48" s="606"/>
      <c r="H48" s="607"/>
      <c r="I48" s="605"/>
      <c r="J48" s="606"/>
      <c r="K48" s="607"/>
      <c r="L48" s="605" t="s">
        <v>151</v>
      </c>
      <c r="M48" s="606"/>
      <c r="N48" s="607"/>
      <c r="O48" s="605" t="s">
        <v>151</v>
      </c>
      <c r="P48" s="606"/>
      <c r="Q48" s="607"/>
      <c r="R48" s="566"/>
      <c r="T48" s="278"/>
      <c r="U48" s="278"/>
      <c r="V48" s="278"/>
      <c r="W48" s="278"/>
      <c r="X48" s="142"/>
      <c r="Y48" s="142"/>
      <c r="Z48" s="142"/>
    </row>
    <row r="49" spans="1:26" ht="21.65" customHeight="1">
      <c r="A49" s="592" t="s">
        <v>168</v>
      </c>
      <c r="B49" s="593"/>
      <c r="C49" s="238"/>
      <c r="D49" s="240"/>
      <c r="E49" s="243"/>
      <c r="F49" s="238"/>
      <c r="G49" s="240"/>
      <c r="H49" s="243"/>
      <c r="I49" s="238"/>
      <c r="J49" s="240"/>
      <c r="K49" s="243"/>
      <c r="L49" s="238"/>
      <c r="M49" s="240"/>
      <c r="N49" s="243"/>
      <c r="O49" s="238"/>
      <c r="P49" s="240"/>
      <c r="Q49" s="243"/>
      <c r="R49" s="566"/>
      <c r="T49" s="278"/>
      <c r="U49" s="278"/>
      <c r="V49" s="278"/>
      <c r="W49" s="278"/>
      <c r="X49" s="142"/>
      <c r="Y49" s="142"/>
      <c r="Z49" s="142"/>
    </row>
    <row r="50" spans="1:26" ht="24.65" customHeight="1" thickBot="1">
      <c r="A50" s="548" t="s">
        <v>287</v>
      </c>
      <c r="B50" s="549"/>
      <c r="C50" s="552" t="s">
        <v>151</v>
      </c>
      <c r="D50" s="553"/>
      <c r="E50" s="554"/>
      <c r="F50" s="552" t="s">
        <v>151</v>
      </c>
      <c r="G50" s="553"/>
      <c r="H50" s="554"/>
      <c r="I50" s="552" t="s">
        <v>151</v>
      </c>
      <c r="J50" s="553"/>
      <c r="K50" s="554"/>
      <c r="L50" s="552" t="s">
        <v>151</v>
      </c>
      <c r="M50" s="553"/>
      <c r="N50" s="554"/>
      <c r="O50" s="552" t="s">
        <v>151</v>
      </c>
      <c r="P50" s="553"/>
      <c r="Q50" s="554"/>
      <c r="R50" s="567"/>
      <c r="T50" s="278"/>
      <c r="U50" s="278"/>
      <c r="V50" s="278"/>
      <c r="W50" s="278"/>
      <c r="X50" s="142"/>
      <c r="Y50" s="142"/>
      <c r="Z50" s="142"/>
    </row>
    <row r="51" spans="1:26" ht="3.65" customHeight="1" thickBot="1">
      <c r="A51" s="563"/>
      <c r="B51" s="563"/>
      <c r="C51" s="564"/>
      <c r="D51" s="564"/>
      <c r="E51" s="564"/>
      <c r="F51" s="564"/>
      <c r="G51" s="564"/>
      <c r="H51" s="564"/>
      <c r="I51" s="564"/>
      <c r="J51" s="564"/>
      <c r="K51" s="564"/>
      <c r="L51" s="564"/>
      <c r="M51" s="564"/>
      <c r="N51" s="564"/>
      <c r="O51" s="564"/>
      <c r="P51" s="564"/>
      <c r="Q51" s="564"/>
      <c r="R51" s="564"/>
      <c r="T51" s="278"/>
      <c r="U51" s="278"/>
      <c r="V51" s="278"/>
      <c r="W51" s="278"/>
    </row>
    <row r="52" spans="1:26" ht="32.5" customHeight="1" thickBot="1">
      <c r="A52" s="574" t="s">
        <v>196</v>
      </c>
      <c r="B52" s="575"/>
      <c r="C52" s="308"/>
      <c r="D52" s="306"/>
      <c r="E52" s="274"/>
      <c r="F52" s="308"/>
      <c r="G52" s="306"/>
      <c r="H52" s="274"/>
      <c r="I52" s="308"/>
      <c r="J52" s="306"/>
      <c r="K52" s="274"/>
      <c r="L52" s="308"/>
      <c r="M52" s="306"/>
      <c r="N52" s="274"/>
      <c r="O52" s="308"/>
      <c r="P52" s="306"/>
      <c r="Q52" s="274"/>
      <c r="R52" s="321">
        <f t="shared" si="5"/>
        <v>0</v>
      </c>
      <c r="T52" s="278"/>
      <c r="U52" s="278"/>
      <c r="V52" s="278"/>
      <c r="W52" s="278"/>
    </row>
    <row r="53" spans="1:26" ht="3.65" customHeight="1" thickBot="1">
      <c r="A53" s="563"/>
      <c r="B53" s="563"/>
      <c r="C53" s="564"/>
      <c r="D53" s="564"/>
      <c r="E53" s="564"/>
      <c r="F53" s="564"/>
      <c r="G53" s="564"/>
      <c r="H53" s="564"/>
      <c r="I53" s="564"/>
      <c r="J53" s="564"/>
      <c r="K53" s="564"/>
      <c r="L53" s="564"/>
      <c r="M53" s="564"/>
      <c r="N53" s="564"/>
      <c r="O53" s="564"/>
      <c r="P53" s="564"/>
      <c r="Q53" s="564"/>
      <c r="R53" s="564"/>
      <c r="T53" s="278"/>
      <c r="U53" s="278"/>
      <c r="V53" s="278"/>
      <c r="W53" s="278"/>
    </row>
    <row r="54" spans="1:26" ht="31.5" customHeight="1" thickBot="1">
      <c r="A54" s="574" t="s">
        <v>197</v>
      </c>
      <c r="B54" s="575"/>
      <c r="C54" s="308"/>
      <c r="D54" s="306"/>
      <c r="E54" s="274"/>
      <c r="F54" s="308"/>
      <c r="G54" s="306"/>
      <c r="H54" s="274"/>
      <c r="I54" s="308"/>
      <c r="J54" s="306"/>
      <c r="K54" s="274"/>
      <c r="L54" s="308"/>
      <c r="M54" s="306"/>
      <c r="N54" s="274"/>
      <c r="O54" s="308"/>
      <c r="P54" s="306"/>
      <c r="Q54" s="274"/>
      <c r="R54" s="321">
        <f t="shared" si="5"/>
        <v>0</v>
      </c>
      <c r="T54" s="278"/>
      <c r="U54" s="278"/>
      <c r="V54" s="278"/>
      <c r="W54" s="278"/>
    </row>
    <row r="55" spans="1:26" ht="3.65" customHeight="1" thickBot="1">
      <c r="A55" s="563"/>
      <c r="B55" s="563"/>
      <c r="C55" s="564"/>
      <c r="D55" s="564"/>
      <c r="E55" s="564"/>
      <c r="F55" s="564"/>
      <c r="G55" s="564"/>
      <c r="H55" s="564"/>
      <c r="I55" s="564"/>
      <c r="J55" s="564"/>
      <c r="K55" s="564"/>
      <c r="L55" s="564"/>
      <c r="M55" s="564"/>
      <c r="N55" s="564"/>
      <c r="O55" s="564"/>
      <c r="P55" s="564"/>
      <c r="Q55" s="564"/>
      <c r="R55" s="564"/>
      <c r="T55" s="278"/>
      <c r="U55" s="278"/>
      <c r="V55" s="278"/>
      <c r="W55" s="278"/>
    </row>
    <row r="56" spans="1:26" ht="24" thickBot="1">
      <c r="A56" s="550" t="s">
        <v>51</v>
      </c>
      <c r="B56" s="551"/>
      <c r="C56" s="555">
        <f>C54+C52+C46+C43+C40+D37+C21+C15+C5</f>
        <v>0</v>
      </c>
      <c r="D56" s="556"/>
      <c r="E56" s="557"/>
      <c r="F56" s="555">
        <f>F54+F52+F46+F43+F40+G37+F21+F15+F5</f>
        <v>0</v>
      </c>
      <c r="G56" s="556"/>
      <c r="H56" s="557"/>
      <c r="I56" s="555">
        <f>I54+I52+I46+I43+I40+J37+I21+I15+I5</f>
        <v>0</v>
      </c>
      <c r="J56" s="556"/>
      <c r="K56" s="557"/>
      <c r="L56" s="558">
        <f>L54+L52+L46+L43+L40+M37+L21+L15+L5</f>
        <v>0</v>
      </c>
      <c r="M56" s="556"/>
      <c r="N56" s="559"/>
      <c r="O56" s="555">
        <f>O54+O52+O46+O43+O40+P37+O21+O15+O5</f>
        <v>0</v>
      </c>
      <c r="P56" s="556"/>
      <c r="Q56" s="557"/>
      <c r="R56" s="324">
        <f>R52+R46+R43++R40+R25+R21+R15+R5+R54</f>
        <v>0</v>
      </c>
      <c r="S56" s="144"/>
    </row>
    <row r="57" spans="1:26" ht="16" hidden="1" customHeight="1">
      <c r="A57" s="322" t="s">
        <v>52</v>
      </c>
      <c r="B57" s="322"/>
      <c r="C57" s="562">
        <f>'Form. A3- Montage financier'!D28+'Form. A3- Montage financier'!D102</f>
        <v>0</v>
      </c>
      <c r="D57" s="562"/>
      <c r="E57" s="562"/>
      <c r="F57" s="562">
        <f>'Form. A3- Montage financier'!F28+'Form. A3- Montage financier'!F102</f>
        <v>0</v>
      </c>
      <c r="G57" s="562"/>
      <c r="H57" s="562"/>
      <c r="I57" s="562">
        <f>'Form. A3- Montage financier'!H102+'Form. A3- Montage financier'!H28</f>
        <v>0</v>
      </c>
      <c r="J57" s="562"/>
      <c r="K57" s="562"/>
      <c r="L57" s="562">
        <f>'Form. A3- Montage financier'!J28+'Form. A3- Montage financier'!J102</f>
        <v>0</v>
      </c>
      <c r="M57" s="562"/>
      <c r="N57" s="562"/>
      <c r="O57" s="562">
        <f>'Form. A3- Montage financier'!L102+'Form. A3- Montage financier'!L28</f>
        <v>0</v>
      </c>
      <c r="P57" s="562"/>
      <c r="Q57" s="562"/>
      <c r="R57" s="323">
        <f>O57+L57+I57+F57+C57</f>
        <v>0</v>
      </c>
    </row>
    <row r="58" spans="1:26" ht="3.65" customHeight="1">
      <c r="A58" s="563"/>
      <c r="B58" s="563"/>
      <c r="C58" s="564"/>
      <c r="D58" s="564"/>
      <c r="E58" s="564"/>
      <c r="F58" s="564"/>
      <c r="G58" s="564"/>
      <c r="H58" s="564"/>
      <c r="I58" s="564"/>
      <c r="J58" s="564"/>
      <c r="K58" s="564"/>
      <c r="L58" s="564"/>
      <c r="M58" s="564"/>
      <c r="N58" s="564"/>
      <c r="O58" s="564"/>
      <c r="P58" s="564"/>
      <c r="Q58" s="564"/>
      <c r="R58" s="564"/>
      <c r="T58" s="278"/>
      <c r="U58" s="278"/>
      <c r="V58" s="278"/>
      <c r="W58" s="278"/>
    </row>
    <row r="59" spans="1:26" ht="26">
      <c r="A59" s="584" t="s">
        <v>280</v>
      </c>
      <c r="B59" s="584"/>
      <c r="C59" s="584"/>
      <c r="D59" s="584"/>
      <c r="E59" s="584"/>
      <c r="F59" s="584"/>
      <c r="G59" s="584"/>
      <c r="H59" s="584"/>
      <c r="I59" s="584"/>
      <c r="J59" s="584"/>
      <c r="K59" s="584"/>
      <c r="L59" s="584"/>
      <c r="M59" s="584"/>
      <c r="N59" s="584"/>
      <c r="O59" s="326"/>
      <c r="P59" s="326"/>
      <c r="Q59" s="326"/>
      <c r="R59" s="327"/>
    </row>
    <row r="60" spans="1:26" ht="15.5">
      <c r="A60" s="325"/>
      <c r="B60" s="325"/>
      <c r="C60" s="325"/>
      <c r="D60" s="325"/>
      <c r="E60" s="325"/>
      <c r="F60" s="325"/>
      <c r="G60" s="568"/>
      <c r="H60" s="568"/>
      <c r="I60" s="325"/>
      <c r="J60" s="325"/>
      <c r="K60" s="325"/>
      <c r="L60" s="325"/>
      <c r="M60" s="325"/>
      <c r="R60" s="328"/>
    </row>
    <row r="61" spans="1:26" ht="23.5" customHeight="1" thickBot="1">
      <c r="A61" s="325"/>
      <c r="B61" s="325"/>
      <c r="C61" s="325"/>
      <c r="D61" s="325"/>
      <c r="E61" s="325"/>
      <c r="F61" s="325"/>
      <c r="G61" s="325"/>
      <c r="H61" s="325"/>
      <c r="I61" s="325"/>
      <c r="J61" s="325"/>
      <c r="R61" s="329"/>
    </row>
    <row r="62" spans="1:26" ht="33" customHeight="1" thickBot="1">
      <c r="A62" s="571" t="s">
        <v>153</v>
      </c>
      <c r="B62" s="572"/>
      <c r="C62" s="572"/>
      <c r="D62" s="572"/>
      <c r="E62" s="572"/>
      <c r="F62" s="573"/>
      <c r="G62" s="330"/>
      <c r="H62" s="330"/>
      <c r="I62" s="330"/>
      <c r="J62" s="330"/>
      <c r="P62" s="145"/>
    </row>
    <row r="63" spans="1:26" ht="19.5" customHeight="1">
      <c r="A63" s="560"/>
      <c r="B63" s="561"/>
      <c r="C63" s="333" t="s">
        <v>25</v>
      </c>
      <c r="D63" s="333" t="s">
        <v>26</v>
      </c>
      <c r="E63" s="333" t="s">
        <v>27</v>
      </c>
      <c r="F63" s="334" t="s">
        <v>1</v>
      </c>
      <c r="I63" s="442" t="str">
        <f>IF(OR(R46&gt;30000,R47&gt;0.1*R57),"Les honoraires professionnels ne peuvent en aucun cas dépasser 10% du coût total du projet sans dépasser le montant de 30 000$","")</f>
        <v/>
      </c>
      <c r="J63" s="442"/>
      <c r="K63" s="442"/>
      <c r="L63" s="442"/>
      <c r="M63" s="442"/>
    </row>
    <row r="64" spans="1:26" ht="25" customHeight="1">
      <c r="A64" s="569" t="str">
        <f>A5</f>
        <v xml:space="preserve">Total salaires, traitements et avantages sociaux </v>
      </c>
      <c r="B64" s="570"/>
      <c r="C64" s="332">
        <f>SUM(C65:C72)</f>
        <v>0</v>
      </c>
      <c r="D64" s="332">
        <f>SUM(D65:D72)</f>
        <v>0</v>
      </c>
      <c r="E64" s="332">
        <f>SUM(E65:E72)</f>
        <v>0</v>
      </c>
      <c r="F64" s="157">
        <f>C64+D64+E64</f>
        <v>0</v>
      </c>
      <c r="I64" s="442"/>
      <c r="J64" s="442"/>
      <c r="K64" s="442"/>
      <c r="L64" s="442"/>
      <c r="M64" s="442"/>
    </row>
    <row r="65" spans="1:18" ht="19" customHeight="1">
      <c r="A65" s="542" t="s">
        <v>157</v>
      </c>
      <c r="B65" s="543"/>
      <c r="C65" s="235"/>
      <c r="D65" s="235"/>
      <c r="E65" s="235"/>
      <c r="F65" s="157">
        <f>C65+D65+E65</f>
        <v>0</v>
      </c>
      <c r="I65" s="442"/>
      <c r="J65" s="442"/>
      <c r="K65" s="442"/>
      <c r="L65" s="442"/>
      <c r="M65" s="442"/>
    </row>
    <row r="66" spans="1:18" ht="19" customHeight="1">
      <c r="A66" s="542" t="s">
        <v>169</v>
      </c>
      <c r="B66" s="543"/>
      <c r="C66" s="235"/>
      <c r="D66" s="235"/>
      <c r="E66" s="235"/>
      <c r="F66" s="157">
        <f t="shared" ref="F66:F72" si="13">C66+D66+E66</f>
        <v>0</v>
      </c>
      <c r="I66" s="331"/>
      <c r="J66" s="331"/>
      <c r="K66" s="331"/>
      <c r="L66" s="331"/>
    </row>
    <row r="67" spans="1:18" ht="19" customHeight="1">
      <c r="A67" s="542" t="s">
        <v>174</v>
      </c>
      <c r="B67" s="543"/>
      <c r="C67" s="235"/>
      <c r="D67" s="235"/>
      <c r="E67" s="235"/>
      <c r="F67" s="157">
        <f>C67+D67+E67</f>
        <v>0</v>
      </c>
      <c r="I67" s="331"/>
      <c r="J67" s="331"/>
      <c r="K67" s="331"/>
      <c r="L67" s="331"/>
    </row>
    <row r="68" spans="1:18" ht="19" customHeight="1">
      <c r="A68" s="542" t="s">
        <v>170</v>
      </c>
      <c r="B68" s="543"/>
      <c r="C68" s="235"/>
      <c r="D68" s="235"/>
      <c r="E68" s="235"/>
      <c r="F68" s="157">
        <f t="shared" si="13"/>
        <v>0</v>
      </c>
      <c r="I68" s="331"/>
      <c r="J68" s="331"/>
      <c r="K68" s="331"/>
      <c r="L68" s="331"/>
    </row>
    <row r="69" spans="1:18" ht="19" customHeight="1">
      <c r="A69" s="542" t="str">
        <f>A10</f>
        <v xml:space="preserve">Autres: </v>
      </c>
      <c r="B69" s="543"/>
      <c r="C69" s="235"/>
      <c r="D69" s="235"/>
      <c r="E69" s="235"/>
      <c r="F69" s="157">
        <f t="shared" si="13"/>
        <v>0</v>
      </c>
      <c r="I69" s="331"/>
      <c r="J69" s="331"/>
      <c r="K69" s="331"/>
      <c r="L69" s="331"/>
    </row>
    <row r="70" spans="1:18" ht="19" customHeight="1">
      <c r="A70" s="542" t="str">
        <f>A11</f>
        <v xml:space="preserve">Autres: </v>
      </c>
      <c r="B70" s="543"/>
      <c r="C70" s="235"/>
      <c r="D70" s="235"/>
      <c r="E70" s="235"/>
      <c r="F70" s="157">
        <f t="shared" si="13"/>
        <v>0</v>
      </c>
      <c r="I70" s="331"/>
      <c r="J70" s="331"/>
      <c r="K70" s="331"/>
      <c r="L70" s="331"/>
    </row>
    <row r="71" spans="1:18" ht="19" customHeight="1">
      <c r="A71" s="542" t="str">
        <f>A12</f>
        <v xml:space="preserve">Autres: </v>
      </c>
      <c r="B71" s="543"/>
      <c r="C71" s="235"/>
      <c r="D71" s="235"/>
      <c r="E71" s="235"/>
      <c r="F71" s="157">
        <f t="shared" si="13"/>
        <v>0</v>
      </c>
      <c r="I71" s="331"/>
      <c r="J71" s="331"/>
      <c r="K71" s="331"/>
      <c r="L71" s="331"/>
    </row>
    <row r="72" spans="1:18" ht="19" customHeight="1">
      <c r="A72" s="542" t="str">
        <f>A13</f>
        <v xml:space="preserve">Autres: </v>
      </c>
      <c r="B72" s="543"/>
      <c r="C72" s="235"/>
      <c r="D72" s="235"/>
      <c r="E72" s="235"/>
      <c r="F72" s="157">
        <f t="shared" si="13"/>
        <v>0</v>
      </c>
      <c r="I72" s="331"/>
      <c r="J72" s="331"/>
      <c r="K72" s="331"/>
      <c r="L72" s="331"/>
    </row>
    <row r="73" spans="1:18" ht="25" customHeight="1">
      <c r="A73" s="569" t="str">
        <f>A15</f>
        <v>B. Bourses aux étudiants</v>
      </c>
      <c r="B73" s="570"/>
      <c r="C73" s="332">
        <f>C74+C75+C76+C77</f>
        <v>0</v>
      </c>
      <c r="D73" s="332">
        <f t="shared" ref="D73" si="14">D74+D75+D76+D77</f>
        <v>0</v>
      </c>
      <c r="E73" s="332">
        <f>E74+E75+E76+E77</f>
        <v>0</v>
      </c>
      <c r="F73" s="157">
        <f>C73+D73+E73</f>
        <v>0</v>
      </c>
      <c r="I73" s="331"/>
      <c r="J73" s="331"/>
      <c r="K73" s="331"/>
      <c r="L73" s="331"/>
    </row>
    <row r="74" spans="1:18" ht="19" customHeight="1">
      <c r="A74" s="542" t="str">
        <f>A16</f>
        <v>Maitrise</v>
      </c>
      <c r="B74" s="543"/>
      <c r="C74" s="235"/>
      <c r="D74" s="235"/>
      <c r="E74" s="235"/>
      <c r="F74" s="157">
        <f t="shared" ref="F74:F77" si="15">C74+D74+E74</f>
        <v>0</v>
      </c>
      <c r="I74" s="331"/>
      <c r="J74" s="331"/>
      <c r="K74" s="331"/>
      <c r="L74" s="331"/>
    </row>
    <row r="75" spans="1:18" ht="19" customHeight="1">
      <c r="A75" s="542" t="str">
        <f>A17</f>
        <v>PhD</v>
      </c>
      <c r="B75" s="543"/>
      <c r="C75" s="235"/>
      <c r="D75" s="235"/>
      <c r="E75" s="235"/>
      <c r="F75" s="157">
        <f t="shared" si="15"/>
        <v>0</v>
      </c>
      <c r="I75" s="331"/>
      <c r="J75" s="331"/>
      <c r="K75" s="331"/>
      <c r="L75" s="331"/>
    </row>
    <row r="76" spans="1:18" ht="19" customHeight="1">
      <c r="A76" s="542" t="str">
        <f>A18</f>
        <v>PostDoc</v>
      </c>
      <c r="B76" s="543"/>
      <c r="C76" s="235"/>
      <c r="D76" s="235"/>
      <c r="E76" s="235"/>
      <c r="F76" s="157">
        <f t="shared" si="15"/>
        <v>0</v>
      </c>
      <c r="I76" s="331"/>
      <c r="J76" s="331"/>
      <c r="K76" s="331"/>
      <c r="L76" s="331"/>
    </row>
    <row r="77" spans="1:18" ht="19" customHeight="1">
      <c r="A77" s="542" t="str">
        <f>A19</f>
        <v>Autres</v>
      </c>
      <c r="B77" s="543"/>
      <c r="C77" s="235"/>
      <c r="D77" s="235"/>
      <c r="E77" s="235"/>
      <c r="F77" s="157">
        <f t="shared" si="15"/>
        <v>0</v>
      </c>
      <c r="I77" s="331"/>
      <c r="J77" s="331"/>
      <c r="K77" s="331"/>
      <c r="L77" s="331"/>
    </row>
    <row r="78" spans="1:18" ht="18.649999999999999" customHeight="1">
      <c r="A78" s="569" t="str">
        <f>A21</f>
        <v xml:space="preserve">C. Produits consommables et fournitures </v>
      </c>
      <c r="B78" s="570"/>
      <c r="C78" s="235"/>
      <c r="D78" s="235"/>
      <c r="E78" s="235"/>
      <c r="F78" s="157">
        <f>C78+D78+E78</f>
        <v>0</v>
      </c>
      <c r="I78" s="144"/>
      <c r="Q78" s="142"/>
      <c r="R78" s="142"/>
    </row>
    <row r="79" spans="1:18" ht="18.649999999999999" customHeight="1">
      <c r="A79" s="569" t="s">
        <v>205</v>
      </c>
      <c r="B79" s="570"/>
      <c r="C79" s="235"/>
      <c r="D79" s="235"/>
      <c r="E79" s="235"/>
      <c r="F79" s="157">
        <f>E79+D79+C79</f>
        <v>0</v>
      </c>
      <c r="I79" s="144"/>
      <c r="Q79" s="142"/>
      <c r="R79" s="142"/>
    </row>
    <row r="80" spans="1:18" ht="18.649999999999999" customHeight="1">
      <c r="A80" s="569" t="str">
        <f>A40</f>
        <v>E. Frais de déplacement et de séjour</v>
      </c>
      <c r="B80" s="570"/>
      <c r="C80" s="235"/>
      <c r="D80" s="235"/>
      <c r="E80" s="235"/>
      <c r="F80" s="157">
        <f t="shared" ref="F80" si="16">C80+D80+E80</f>
        <v>0</v>
      </c>
      <c r="I80" s="144"/>
      <c r="Q80" s="142"/>
      <c r="R80" s="142"/>
    </row>
    <row r="81" spans="1:18" ht="25.5" customHeight="1">
      <c r="A81" s="569" t="s">
        <v>204</v>
      </c>
      <c r="B81" s="570"/>
      <c r="C81" s="235"/>
      <c r="D81" s="235"/>
      <c r="E81" s="235"/>
      <c r="F81" s="157">
        <f>E81+D81+C81</f>
        <v>0</v>
      </c>
      <c r="I81" s="144"/>
      <c r="Q81" s="142"/>
      <c r="R81" s="142"/>
    </row>
    <row r="82" spans="1:18" ht="18.649999999999999" customHeight="1">
      <c r="A82" s="569" t="s">
        <v>304</v>
      </c>
      <c r="B82" s="570"/>
      <c r="C82" s="235"/>
      <c r="D82" s="235"/>
      <c r="E82" s="235"/>
      <c r="F82" s="157">
        <f>E82+D82+C82</f>
        <v>0</v>
      </c>
      <c r="I82" s="144"/>
      <c r="Q82" s="142"/>
      <c r="R82" s="142"/>
    </row>
    <row r="83" spans="1:18" ht="18.649999999999999" customHeight="1">
      <c r="A83" s="569" t="str">
        <f>A52</f>
        <v>H. Frais de diffusion des connaissances</v>
      </c>
      <c r="B83" s="570"/>
      <c r="C83" s="235"/>
      <c r="D83" s="235"/>
      <c r="E83" s="235"/>
      <c r="F83" s="157">
        <f>E83+D83+C83</f>
        <v>0</v>
      </c>
      <c r="I83" s="144"/>
      <c r="Q83" s="142"/>
      <c r="R83" s="142"/>
    </row>
    <row r="84" spans="1:18" ht="25.5" customHeight="1" thickBot="1">
      <c r="A84" s="569" t="str">
        <f t="shared" ref="A84" si="17">A54</f>
        <v>I. Frais de plateforme (animalerie; serres, laboratoire lourd, … etc.)</v>
      </c>
      <c r="B84" s="570"/>
      <c r="C84" s="235"/>
      <c r="D84" s="235"/>
      <c r="E84" s="235"/>
      <c r="F84" s="157">
        <f>C84+D84+E84</f>
        <v>0</v>
      </c>
      <c r="I84" s="144"/>
      <c r="Q84" s="142"/>
      <c r="R84" s="142"/>
    </row>
    <row r="85" spans="1:18" ht="40.5" customHeight="1" thickBot="1">
      <c r="A85" s="576" t="s">
        <v>305</v>
      </c>
      <c r="B85" s="577"/>
      <c r="C85" s="158">
        <f>C83+C82+C81+C80+C79+C78+C73+C64+C84</f>
        <v>0</v>
      </c>
      <c r="D85" s="158">
        <f t="shared" ref="D85:F85" si="18">D83+D82+D81+D80+D79+D78+D73+D64+D84</f>
        <v>0</v>
      </c>
      <c r="E85" s="158">
        <f t="shared" si="18"/>
        <v>0</v>
      </c>
      <c r="F85" s="159">
        <f t="shared" si="18"/>
        <v>0</v>
      </c>
      <c r="G85" s="582" t="str">
        <f>IF(F85=R56, "La répartition des dépenses du projet est correcte","Revoyez SVP la répartition des dépenses par année")</f>
        <v>La répartition des dépenses du projet est correcte</v>
      </c>
      <c r="H85" s="583"/>
    </row>
    <row r="91" spans="1:18" ht="18.5">
      <c r="I91" s="143"/>
    </row>
  </sheetData>
  <sheetProtection algorithmName="SHA-512" hashValue="ewhkd5Jz/ben0FRzGRQdAQXh1se1pbBwtx9fEFNFxezLUOzr6hp+A/Z+QWHWjd+SEmG83YN659nkGzee1vvK8Q==" saltValue="rkgoCRxOOuFTtVOTWx/pkA==" spinCount="100000" sheet="1" objects="1" scenarios="1"/>
  <mergeCells count="94">
    <mergeCell ref="A1:R1"/>
    <mergeCell ref="A25:B25"/>
    <mergeCell ref="A3:R3"/>
    <mergeCell ref="O2:Q2"/>
    <mergeCell ref="C48:E48"/>
    <mergeCell ref="F48:H48"/>
    <mergeCell ref="I48:K48"/>
    <mergeCell ref="L48:N48"/>
    <mergeCell ref="O48:Q48"/>
    <mergeCell ref="A39:R39"/>
    <mergeCell ref="A42:R42"/>
    <mergeCell ref="D38:Q38"/>
    <mergeCell ref="A40:B40"/>
    <mergeCell ref="A41:B41"/>
    <mergeCell ref="A44:B44"/>
    <mergeCell ref="A45:R45"/>
    <mergeCell ref="G85:H85"/>
    <mergeCell ref="A59:N59"/>
    <mergeCell ref="C2:E2"/>
    <mergeCell ref="F2:H2"/>
    <mergeCell ref="I2:K2"/>
    <mergeCell ref="L2:N2"/>
    <mergeCell ref="C56:E56"/>
    <mergeCell ref="A69:B69"/>
    <mergeCell ref="A71:B71"/>
    <mergeCell ref="A47:B47"/>
    <mergeCell ref="A49:B49"/>
    <mergeCell ref="A38:B38"/>
    <mergeCell ref="A36:B36"/>
    <mergeCell ref="A37:B37"/>
    <mergeCell ref="A85:B85"/>
    <mergeCell ref="A73:B73"/>
    <mergeCell ref="A81:B81"/>
    <mergeCell ref="A74:B74"/>
    <mergeCell ref="A75:B75"/>
    <mergeCell ref="A76:B76"/>
    <mergeCell ref="A77:B77"/>
    <mergeCell ref="A78:B78"/>
    <mergeCell ref="A79:B79"/>
    <mergeCell ref="A80:B80"/>
    <mergeCell ref="A84:B84"/>
    <mergeCell ref="G60:H60"/>
    <mergeCell ref="A82:B82"/>
    <mergeCell ref="A83:B83"/>
    <mergeCell ref="A65:B65"/>
    <mergeCell ref="A66:B66"/>
    <mergeCell ref="A67:B67"/>
    <mergeCell ref="A62:F62"/>
    <mergeCell ref="A64:B64"/>
    <mergeCell ref="A72:B72"/>
    <mergeCell ref="C57:E57"/>
    <mergeCell ref="A34:B34"/>
    <mergeCell ref="F56:H56"/>
    <mergeCell ref="F57:H57"/>
    <mergeCell ref="A55:R55"/>
    <mergeCell ref="R47:R50"/>
    <mergeCell ref="I50:K50"/>
    <mergeCell ref="L50:N50"/>
    <mergeCell ref="L57:N57"/>
    <mergeCell ref="A51:R51"/>
    <mergeCell ref="A53:R53"/>
    <mergeCell ref="A52:B52"/>
    <mergeCell ref="A54:B54"/>
    <mergeCell ref="O57:Q57"/>
    <mergeCell ref="I57:K57"/>
    <mergeCell ref="A43:B43"/>
    <mergeCell ref="O50:Q50"/>
    <mergeCell ref="O56:Q56"/>
    <mergeCell ref="I56:K56"/>
    <mergeCell ref="L56:N56"/>
    <mergeCell ref="A35:B35"/>
    <mergeCell ref="C50:E50"/>
    <mergeCell ref="F50:H50"/>
    <mergeCell ref="A46:B46"/>
    <mergeCell ref="A68:B68"/>
    <mergeCell ref="A70:B70"/>
    <mergeCell ref="A28:B28"/>
    <mergeCell ref="A29:B29"/>
    <mergeCell ref="A27:B27"/>
    <mergeCell ref="A33:B33"/>
    <mergeCell ref="A48:B48"/>
    <mergeCell ref="A50:B50"/>
    <mergeCell ref="A56:B56"/>
    <mergeCell ref="A63:B63"/>
    <mergeCell ref="A30:B30"/>
    <mergeCell ref="A32:B32"/>
    <mergeCell ref="A31:B31"/>
    <mergeCell ref="A58:R58"/>
    <mergeCell ref="A23:B23"/>
    <mergeCell ref="A4:B4"/>
    <mergeCell ref="A15:B15"/>
    <mergeCell ref="A21:B21"/>
    <mergeCell ref="A5:B5"/>
    <mergeCell ref="A22:B22"/>
  </mergeCells>
  <conditionalFormatting sqref="C27:C36">
    <cfRule type="cellIs" dxfId="102" priority="23" operator="greaterThan">
      <formula>25000</formula>
    </cfRule>
  </conditionalFormatting>
  <conditionalFormatting sqref="C38">
    <cfRule type="cellIs" dxfId="101" priority="26" operator="lessThan">
      <formula>0.25</formula>
    </cfRule>
    <cfRule type="cellIs" dxfId="100" priority="27" operator="greaterThan">
      <formula>0.25</formula>
    </cfRule>
  </conditionalFormatting>
  <conditionalFormatting sqref="D38">
    <cfRule type="containsText" dxfId="99" priority="25" operator="containsText" text="doit">
      <formula>NOT(ISERROR(SEARCH("doit",D38)))</formula>
    </cfRule>
  </conditionalFormatting>
  <conditionalFormatting sqref="F27:F36">
    <cfRule type="cellIs" dxfId="98" priority="21" operator="greaterThan">
      <formula>25000</formula>
    </cfRule>
  </conditionalFormatting>
  <conditionalFormatting sqref="F64">
    <cfRule type="cellIs" dxfId="97" priority="147" operator="lessThan">
      <formula>$R$5</formula>
    </cfRule>
    <cfRule type="cellIs" dxfId="96" priority="148" operator="greaterThan">
      <formula>$R$5</formula>
    </cfRule>
    <cfRule type="cellIs" dxfId="95" priority="149" operator="equal">
      <formula>$R$5</formula>
    </cfRule>
    <cfRule type="cellIs" dxfId="94" priority="150" operator="equal">
      <formula>$R$5</formula>
    </cfRule>
    <cfRule type="cellIs" dxfId="93" priority="165" operator="lessThan">
      <formula>$R$4</formula>
    </cfRule>
    <cfRule type="cellIs" dxfId="92" priority="166" operator="greaterThan">
      <formula>$R$4</formula>
    </cfRule>
  </conditionalFormatting>
  <conditionalFormatting sqref="F64:F72">
    <cfRule type="cellIs" dxfId="91" priority="138" operator="equal">
      <formula>$R$5</formula>
    </cfRule>
  </conditionalFormatting>
  <conditionalFormatting sqref="F65:F72">
    <cfRule type="cellIs" dxfId="90" priority="136" operator="greaterThan">
      <formula>$R$6</formula>
    </cfRule>
    <cfRule type="cellIs" dxfId="89" priority="135" operator="lessThan">
      <formula>$R$6</formula>
    </cfRule>
    <cfRule type="cellIs" dxfId="88" priority="137" operator="equal">
      <formula>$R$6</formula>
    </cfRule>
  </conditionalFormatting>
  <conditionalFormatting sqref="F73">
    <cfRule type="cellIs" dxfId="87" priority="7" operator="lessThan">
      <formula>$R$5</formula>
    </cfRule>
    <cfRule type="cellIs" dxfId="86" priority="8" operator="greaterThan">
      <formula>$R$5</formula>
    </cfRule>
    <cfRule type="cellIs" dxfId="85" priority="9" operator="equal">
      <formula>$R$5</formula>
    </cfRule>
    <cfRule type="cellIs" dxfId="84" priority="10" operator="equal">
      <formula>$R$5</formula>
    </cfRule>
    <cfRule type="cellIs" dxfId="83" priority="11" operator="lessThan">
      <formula>$R$4</formula>
    </cfRule>
    <cfRule type="cellIs" dxfId="82" priority="12" operator="greaterThan">
      <formula>$R$4</formula>
    </cfRule>
  </conditionalFormatting>
  <conditionalFormatting sqref="F73:F77">
    <cfRule type="cellIs" dxfId="81" priority="4" operator="equal">
      <formula>$R$5</formula>
    </cfRule>
  </conditionalFormatting>
  <conditionalFormatting sqref="F74:F77">
    <cfRule type="cellIs" dxfId="80" priority="1" operator="lessThan">
      <formula>$R$6</formula>
    </cfRule>
    <cfRule type="cellIs" dxfId="79" priority="2" operator="greaterThan">
      <formula>$R$6</formula>
    </cfRule>
    <cfRule type="cellIs" dxfId="78" priority="3" operator="equal">
      <formula>$R$6</formula>
    </cfRule>
  </conditionalFormatting>
  <conditionalFormatting sqref="F78:F84">
    <cfRule type="cellIs" dxfId="77" priority="94" operator="greaterThan">
      <formula>#REF!</formula>
    </cfRule>
    <cfRule type="cellIs" dxfId="76" priority="93" operator="lessThan">
      <formula>#REF!</formula>
    </cfRule>
    <cfRule type="cellIs" dxfId="75" priority="92" operator="equal">
      <formula>$R$21</formula>
    </cfRule>
  </conditionalFormatting>
  <conditionalFormatting sqref="G85:H85">
    <cfRule type="containsText" dxfId="74" priority="33" operator="containsText" text="année">
      <formula>NOT(ISERROR(SEARCH("année",G85)))</formula>
    </cfRule>
    <cfRule type="cellIs" dxfId="73" priority="35" operator="equal">
      <formula>$R$56</formula>
    </cfRule>
  </conditionalFormatting>
  <conditionalFormatting sqref="I27:I36">
    <cfRule type="cellIs" dxfId="72" priority="19" operator="greaterThan">
      <formula>25000</formula>
    </cfRule>
  </conditionalFormatting>
  <conditionalFormatting sqref="L27:L36">
    <cfRule type="cellIs" dxfId="71" priority="13" operator="greaterThan">
      <formula>25000</formula>
    </cfRule>
  </conditionalFormatting>
  <conditionalFormatting sqref="O27:O36">
    <cfRule type="cellIs" dxfId="70" priority="15" operator="greaterThan">
      <formula>25000</formula>
    </cfRule>
  </conditionalFormatting>
  <conditionalFormatting sqref="O59">
    <cfRule type="containsText" dxfId="69" priority="178" operator="containsText" text="ok">
      <formula>NOT(ISERROR(SEARCH("ok",O59)))</formula>
    </cfRule>
  </conditionalFormatting>
  <conditionalFormatting sqref="R59">
    <cfRule type="containsText" dxfId="64" priority="173" operator="containsText" text="non">
      <formula>NOT(ISERROR(SEARCH("non",R59)))</formula>
    </cfRule>
  </conditionalFormatting>
  <dataValidations count="2">
    <dataValidation type="decimal" operator="lessThan" allowBlank="1" showInputMessage="1" showErrorMessage="1" errorTitle="Honoraires professionels" error="Notez que les honoraires professionels ne peuvent en aucun cas dépasser le montant de 20 000$," sqref="R47" xr:uid="{00000000-0002-0000-0300-000000000000}">
      <formula1>20000</formula1>
    </dataValidation>
    <dataValidation type="whole" errorStyle="warning" operator="greaterThan" allowBlank="1" showInputMessage="1" showErrorMessage="1" errorTitle="Honoraires professionnels" error="Les honoraires professionnels ne peuvent en acun cas dépasser 10% du cout total du projet pour un maximum de 20 000$." sqref="R46" xr:uid="{00000000-0002-0000-0300-000001000000}">
      <formula1>20000</formula1>
    </dataValidation>
  </dataValidations>
  <pageMargins left="0.23622047244094491" right="0.23622047244094491" top="0.74803149606299213" bottom="0.74803149606299213" header="0.31496062992125984" footer="0.31496062992125984"/>
  <pageSetup scale="41" fitToHeight="0" pageOrder="overThenDown" orientation="landscape" verticalDpi="4294967295" r:id="rId1"/>
  <rowBreaks count="1" manualBreakCount="1">
    <brk id="60" max="17" man="1"/>
  </rowBreaks>
  <ignoredErrors>
    <ignoredError sqref="F79" formula="1"/>
    <ignoredError sqref="K6:K13 N6:N13 I15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9" operator="equal" id="{A55AF97D-B1A0-4D18-A249-69908CA81766}">
            <xm:f>'Form. A3- Montage financier'!#REF!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200" operator="lessThan" id="{8DDE8D28-8B40-4503-BAB0-90CB8D23CFCA}">
            <xm:f>'Form. A3- Montage financier'!#REF!</xm:f>
            <x14:dxf>
              <fill>
                <patternFill>
                  <bgColor rgb="FFFF0000"/>
                </patternFill>
              </fill>
            </x14:dxf>
          </x14:cfRule>
          <xm:sqref>R56</xm:sqref>
        </x14:conditionalFormatting>
        <x14:conditionalFormatting xmlns:xm="http://schemas.microsoft.com/office/excel/2006/main">
          <x14:cfRule type="cellIs" priority="179" operator="equal" id="{4A8AC8CE-FC4F-4765-ACC9-57FC724C881C}">
            <xm:f>'Form. A3- Montage financier'!#REF!</xm:f>
            <x14:dxf>
              <fill>
                <patternFill>
                  <bgColor rgb="FF92D050"/>
                </patternFill>
              </fill>
            </x14:dxf>
          </x14:cfRule>
          <x14:cfRule type="cellIs" priority="180" operator="lessThan" id="{B38B776D-2366-4D1A-BFF9-1944559B9615}">
            <xm:f>'Form. A3- Montage financier'!#REF!</xm:f>
            <x14:dxf>
              <fill>
                <patternFill>
                  <bgColor rgb="FFFF0000"/>
                </patternFill>
              </fill>
            </x14:dxf>
          </x14:cfRule>
          <xm:sqref>R59 R57</xm:sqref>
        </x14:conditionalFormatting>
        <x14:conditionalFormatting xmlns:xm="http://schemas.microsoft.com/office/excel/2006/main">
          <x14:cfRule type="cellIs" priority="32" operator="lessThan" id="{0020CE60-4A7F-4669-97A9-67DDC15AD829}">
            <xm:f>'Form. A3- Montage financier'!#REF!</xm:f>
            <x14:dxf>
              <fill>
                <patternFill>
                  <bgColor rgb="FFFF0000"/>
                </patternFill>
              </fill>
            </x14:dxf>
          </x14:cfRule>
          <x14:cfRule type="cellIs" priority="31" operator="equal" id="{43871A13-35C0-4A32-A19E-E6B832C35C79}">
            <xm:f>'Form. A3- Montage financier'!#REF!</xm:f>
            <x14:dxf>
              <fill>
                <patternFill>
                  <bgColor rgb="FF92D050"/>
                </patternFill>
              </fill>
            </x14:dxf>
          </x14:cfRule>
          <xm:sqref>R60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0"/>
  </sheetPr>
  <dimension ref="A1:V112"/>
  <sheetViews>
    <sheetView showGridLines="0" tabSelected="1" view="pageBreakPreview" topLeftCell="A51" zoomScaleNormal="55" zoomScaleSheetLayoutView="100" zoomScalePageLayoutView="40" workbookViewId="0">
      <selection activeCell="B104" sqref="B104:C104"/>
    </sheetView>
  </sheetViews>
  <sheetFormatPr baseColWidth="10" defaultColWidth="10.81640625" defaultRowHeight="14.5" outlineLevelRow="1" outlineLevelCol="1"/>
  <cols>
    <col min="1" max="1" width="51.54296875" style="147" customWidth="1"/>
    <col min="2" max="2" width="7.81640625" style="147" customWidth="1"/>
    <col min="3" max="3" width="13.81640625" style="147" customWidth="1"/>
    <col min="4" max="4" width="14.1796875" style="147" customWidth="1"/>
    <col min="5" max="5" width="11.453125" style="147" customWidth="1"/>
    <col min="6" max="6" width="14.1796875" style="147" customWidth="1"/>
    <col min="7" max="7" width="9.1796875" style="147" customWidth="1"/>
    <col min="8" max="8" width="14.453125" style="147" customWidth="1"/>
    <col min="9" max="9" width="10.1796875" style="147" customWidth="1"/>
    <col min="10" max="10" width="14.453125" style="147" customWidth="1"/>
    <col min="11" max="11" width="12.81640625" style="147" customWidth="1"/>
    <col min="12" max="12" width="14.453125" style="147" customWidth="1" outlineLevel="1"/>
    <col min="13" max="13" width="13.26953125" style="147" customWidth="1" outlineLevel="1"/>
    <col min="14" max="14" width="5.453125" style="147" customWidth="1"/>
    <col min="15" max="15" width="4.453125" style="147" customWidth="1"/>
    <col min="16" max="16384" width="10.81640625" style="147"/>
  </cols>
  <sheetData>
    <row r="1" spans="1:22" ht="34" customHeight="1">
      <c r="A1" s="726" t="s">
        <v>218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8"/>
    </row>
    <row r="2" spans="1:22" ht="22" customHeight="1">
      <c r="A2" s="736" t="s">
        <v>312</v>
      </c>
      <c r="B2" s="737"/>
      <c r="C2" s="737"/>
      <c r="D2" s="737"/>
      <c r="E2" s="737"/>
      <c r="F2" s="737"/>
      <c r="G2" s="737"/>
      <c r="H2" s="737"/>
      <c r="I2" s="737"/>
      <c r="J2" s="737"/>
      <c r="K2" s="737"/>
      <c r="L2" s="737"/>
      <c r="M2" s="738"/>
    </row>
    <row r="3" spans="1:22" ht="20.5" customHeight="1" thickBot="1">
      <c r="A3" s="619" t="str">
        <f>'Form.A1- Partenaires'!A11:B11</f>
        <v>GE</v>
      </c>
      <c r="B3" s="620"/>
      <c r="C3" s="620"/>
      <c r="D3" s="620"/>
      <c r="E3" s="620"/>
      <c r="F3" s="620"/>
      <c r="G3" s="620"/>
      <c r="H3" s="620"/>
      <c r="I3" s="620"/>
      <c r="J3" s="620"/>
      <c r="K3" s="620"/>
      <c r="L3" s="620"/>
      <c r="M3" s="621"/>
    </row>
    <row r="4" spans="1:22" ht="32.15" customHeight="1">
      <c r="A4" s="456"/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</row>
    <row r="5" spans="1:22" ht="27.65" customHeight="1" thickBot="1">
      <c r="A5" s="624" t="s">
        <v>43</v>
      </c>
      <c r="B5" s="624"/>
      <c r="C5" s="624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22" ht="33.65" customHeight="1">
      <c r="A6" s="443" t="s">
        <v>191</v>
      </c>
      <c r="B6" s="622">
        <f>'Form. A2- Ventil. Coûts directs'!R56</f>
        <v>0</v>
      </c>
      <c r="C6" s="623"/>
      <c r="E6" s="446"/>
      <c r="F6" s="446"/>
      <c r="G6" s="464"/>
      <c r="H6" s="465"/>
      <c r="I6" s="465"/>
      <c r="J6" s="465"/>
      <c r="K6" s="465"/>
      <c r="L6" s="465"/>
      <c r="M6" s="447"/>
      <c r="O6" s="163"/>
    </row>
    <row r="7" spans="1:22" ht="30.65" customHeight="1" thickBot="1">
      <c r="A7" s="444" t="s">
        <v>189</v>
      </c>
      <c r="B7" s="615" t="e">
        <f>B20+B26+B102+B104+B105</f>
        <v>#REF!</v>
      </c>
      <c r="C7" s="616"/>
      <c r="D7" s="446"/>
      <c r="E7" s="446"/>
      <c r="F7" s="446"/>
      <c r="G7" s="464"/>
      <c r="H7" s="739" t="s">
        <v>311</v>
      </c>
      <c r="I7" s="739"/>
      <c r="J7" s="739"/>
      <c r="K7" s="739"/>
      <c r="L7" s="739"/>
      <c r="M7" s="447"/>
      <c r="O7" s="163"/>
    </row>
    <row r="8" spans="1:22" ht="33" customHeight="1" thickBot="1">
      <c r="A8" s="444" t="s">
        <v>294</v>
      </c>
      <c r="B8" s="617">
        <f>B17+B26+B102</f>
        <v>0</v>
      </c>
      <c r="C8" s="618"/>
      <c r="D8" s="457" t="str">
        <f>IF(AND(M9="OK",M10="OK",M11="OK",M12="OK",M13="OK",'Form. A2- Ventil. Coûts directs'!G85="La répartition des dépenses du projet est correcte"),"OK","ERREUR")</f>
        <v>OK</v>
      </c>
      <c r="E8" s="740" t="str">
        <f>IF(D8="ERREUR","Les revenus ne correspond pas aux dépenses","")</f>
        <v/>
      </c>
      <c r="F8" s="740"/>
      <c r="H8" s="627" t="s">
        <v>38</v>
      </c>
      <c r="I8" s="628"/>
      <c r="J8" s="628" t="s">
        <v>202</v>
      </c>
      <c r="K8" s="628"/>
      <c r="L8" s="466" t="s">
        <v>201</v>
      </c>
      <c r="M8" s="163"/>
      <c r="O8" s="163"/>
    </row>
    <row r="9" spans="1:22" ht="29.15" customHeight="1">
      <c r="A9" s="444" t="s">
        <v>2</v>
      </c>
      <c r="B9" s="617">
        <f>B110</f>
        <v>0</v>
      </c>
      <c r="C9" s="618">
        <f>C18+C35+C42</f>
        <v>0</v>
      </c>
      <c r="D9" s="458"/>
      <c r="E9" s="461"/>
      <c r="F9" s="448"/>
      <c r="H9" s="629" t="str">
        <f>'Form.A1- Partenaires'!B34</f>
        <v>U. LAVAL</v>
      </c>
      <c r="I9" s="630"/>
      <c r="J9" s="741">
        <f>'Form. A2- Ventil. Coûts directs'!C56</f>
        <v>0</v>
      </c>
      <c r="K9" s="741"/>
      <c r="L9" s="452">
        <f>D17+D26+D102</f>
        <v>0</v>
      </c>
      <c r="M9" s="449" t="str">
        <f>IF(J9=L9,"OK","ERREUR")</f>
        <v>OK</v>
      </c>
      <c r="O9" s="163"/>
    </row>
    <row r="10" spans="1:22" ht="30.65" customHeight="1">
      <c r="A10" s="444" t="s">
        <v>53</v>
      </c>
      <c r="B10" s="617" t="e">
        <f>B102+B104+B105</f>
        <v>#REF!</v>
      </c>
      <c r="C10" s="618"/>
      <c r="D10" s="459" t="e">
        <f>B10/B7</f>
        <v>#REF!</v>
      </c>
      <c r="E10" s="462" t="e">
        <f>IF(D8="OK",IF(A3="GE", IF(D10&gt;=40%,"OK","Erreur"),IF(D10&gt;=20%, "OK","Erreur")),"")</f>
        <v>#REF!</v>
      </c>
      <c r="F10" s="226"/>
      <c r="H10" s="631" t="str">
        <f>'Form.A1- Partenaires'!B35</f>
        <v>IRPQ</v>
      </c>
      <c r="I10" s="632"/>
      <c r="J10" s="625">
        <f>'Form. A2- Ventil. Coûts directs'!F56</f>
        <v>0</v>
      </c>
      <c r="K10" s="625"/>
      <c r="L10" s="453">
        <f>F17+F26+F102</f>
        <v>0</v>
      </c>
      <c r="M10" s="450" t="str">
        <f t="shared" ref="M10:M13" si="0">IF(J10=L10,"OK","ERREUR")</f>
        <v>OK</v>
      </c>
      <c r="N10" s="162"/>
      <c r="O10" s="163"/>
    </row>
    <row r="11" spans="1:22" ht="28" customHeight="1">
      <c r="A11" s="444" t="s">
        <v>184</v>
      </c>
      <c r="B11" s="617">
        <f>B20</f>
        <v>0</v>
      </c>
      <c r="C11" s="618"/>
      <c r="D11" s="459" t="e">
        <f>B11/B7</f>
        <v>#REF!</v>
      </c>
      <c r="E11" s="462" t="e">
        <f>IF(D8="OK",IF(A3="PME", IF(D11&lt;=40%,"OK","Erreur"),IF(D11&lt;=20%, "OK","Erreur")),"")</f>
        <v>#REF!</v>
      </c>
      <c r="F11" s="226"/>
      <c r="H11" s="631" t="str">
        <f>'Form.A1- Partenaires'!B36</f>
        <v>IRPQ</v>
      </c>
      <c r="I11" s="632"/>
      <c r="J11" s="625">
        <f>'Form. A2- Ventil. Coûts directs'!I56</f>
        <v>0</v>
      </c>
      <c r="K11" s="625"/>
      <c r="L11" s="453">
        <f>H17+H26+H102</f>
        <v>0</v>
      </c>
      <c r="M11" s="450" t="str">
        <f t="shared" si="0"/>
        <v>OK</v>
      </c>
      <c r="N11" s="162"/>
      <c r="O11" s="163"/>
    </row>
    <row r="12" spans="1:22" ht="29.5" customHeight="1">
      <c r="A12" s="444" t="s">
        <v>47</v>
      </c>
      <c r="B12" s="617">
        <f>B26</f>
        <v>0</v>
      </c>
      <c r="C12" s="618"/>
      <c r="D12" s="459" t="e">
        <f>B12/B7</f>
        <v>#REF!</v>
      </c>
      <c r="E12" s="458"/>
      <c r="F12" s="226"/>
      <c r="H12" s="631" t="str">
        <f>'Form.A1- Partenaires'!B37</f>
        <v>IRPQ</v>
      </c>
      <c r="I12" s="632"/>
      <c r="J12" s="625">
        <f>'Form. A2- Ventil. Coûts directs'!L56</f>
        <v>0</v>
      </c>
      <c r="K12" s="625"/>
      <c r="L12" s="453">
        <f>J17+J26+J102</f>
        <v>0</v>
      </c>
      <c r="M12" s="450" t="str">
        <f t="shared" si="0"/>
        <v>OK</v>
      </c>
      <c r="N12" s="149"/>
      <c r="O12" s="163"/>
      <c r="P12" s="163"/>
      <c r="Q12" s="163"/>
      <c r="R12" s="163"/>
      <c r="S12" s="163"/>
      <c r="T12" s="163"/>
      <c r="U12" s="163"/>
      <c r="V12" s="163"/>
    </row>
    <row r="13" spans="1:22" ht="30" customHeight="1" thickBot="1">
      <c r="A13" s="445" t="s">
        <v>48</v>
      </c>
      <c r="B13" s="613">
        <f>B12+B11</f>
        <v>0</v>
      </c>
      <c r="C13" s="614"/>
      <c r="D13" s="460" t="e">
        <f>(B11+B12)/B7</f>
        <v>#REF!</v>
      </c>
      <c r="E13" s="463" t="e">
        <f>IF(D8="OK",IF(A3="PME", IF(D13&lt;=80%,"OK","Erreur"),IF(D13&lt;=60%, "OK","Erreur")),"")</f>
        <v>#REF!</v>
      </c>
      <c r="F13" s="226"/>
      <c r="H13" s="633" t="str">
        <f>'Form.A1- Partenaires'!B38</f>
        <v>IRPQ</v>
      </c>
      <c r="I13" s="634"/>
      <c r="J13" s="626">
        <f>'Form. A2- Ventil. Coûts directs'!O56</f>
        <v>0</v>
      </c>
      <c r="K13" s="626"/>
      <c r="L13" s="454">
        <f>L17+L26+L102</f>
        <v>0</v>
      </c>
      <c r="M13" s="451" t="str">
        <f t="shared" si="0"/>
        <v>OK</v>
      </c>
      <c r="N13" s="162"/>
    </row>
    <row r="14" spans="1:22" ht="16.5" customHeight="1"/>
    <row r="15" spans="1:22" ht="30.75" customHeight="1" thickBot="1">
      <c r="A15" s="725" t="s">
        <v>44</v>
      </c>
      <c r="B15" s="725"/>
      <c r="C15" s="725"/>
      <c r="E15" s="150"/>
    </row>
    <row r="16" spans="1:22" ht="19" thickBot="1">
      <c r="A16" s="228" t="s">
        <v>37</v>
      </c>
      <c r="B16" s="697" t="s">
        <v>1</v>
      </c>
      <c r="C16" s="698"/>
      <c r="D16" s="697" t="str">
        <f>'Form.A1- Partenaires'!B34</f>
        <v>U. LAVAL</v>
      </c>
      <c r="E16" s="698"/>
      <c r="F16" s="697" t="str">
        <f>'Form.A1- Partenaires'!B35</f>
        <v>IRPQ</v>
      </c>
      <c r="G16" s="698"/>
      <c r="H16" s="734" t="str">
        <f>'Form.A1- Partenaires'!B36</f>
        <v>IRPQ</v>
      </c>
      <c r="I16" s="735"/>
      <c r="J16" s="697" t="str">
        <f>'Form.A1- Partenaires'!B37</f>
        <v>IRPQ</v>
      </c>
      <c r="K16" s="698"/>
      <c r="L16" s="697" t="str">
        <f>'Form.A1- Partenaires'!B38</f>
        <v>IRPQ</v>
      </c>
      <c r="M16" s="698"/>
    </row>
    <row r="17" spans="1:20" ht="15.5">
      <c r="A17" s="393" t="s">
        <v>21</v>
      </c>
      <c r="B17" s="732">
        <f>D17+F17+H17+J17+L17</f>
        <v>0</v>
      </c>
      <c r="C17" s="733"/>
      <c r="D17" s="220">
        <v>0</v>
      </c>
      <c r="E17" s="394" t="e">
        <f>D17/$B$17</f>
        <v>#DIV/0!</v>
      </c>
      <c r="F17" s="220"/>
      <c r="G17" s="394" t="e">
        <f>F17/$B$17</f>
        <v>#DIV/0!</v>
      </c>
      <c r="H17" s="220"/>
      <c r="I17" s="394" t="e">
        <f>H17/$B$17</f>
        <v>#DIV/0!</v>
      </c>
      <c r="J17" s="220"/>
      <c r="K17" s="394" t="e">
        <f>J17/$B$17</f>
        <v>#DIV/0!</v>
      </c>
      <c r="L17" s="220"/>
      <c r="M17" s="394" t="e">
        <f>L17/$B$17</f>
        <v>#DIV/0!</v>
      </c>
      <c r="T17" s="10"/>
    </row>
    <row r="18" spans="1:20" ht="18.649999999999999" hidden="1" customHeight="1">
      <c r="A18" s="389" t="s">
        <v>339</v>
      </c>
      <c r="B18" s="390">
        <v>5.0999999999999997E-2</v>
      </c>
      <c r="C18" s="391">
        <f>D18+F18+H18+J18+L18</f>
        <v>0</v>
      </c>
      <c r="D18" s="686">
        <f>($B$18*D17)</f>
        <v>0</v>
      </c>
      <c r="E18" s="687"/>
      <c r="F18" s="686">
        <f>($B$18*F17)</f>
        <v>0</v>
      </c>
      <c r="G18" s="687"/>
      <c r="H18" s="686">
        <f>($B$18*H17)</f>
        <v>0</v>
      </c>
      <c r="I18" s="687"/>
      <c r="J18" s="686">
        <f>($B$18*J17)</f>
        <v>0</v>
      </c>
      <c r="K18" s="687"/>
      <c r="L18" s="686">
        <f>($B$18*L17)</f>
        <v>0</v>
      </c>
      <c r="M18" s="687"/>
      <c r="N18" s="151"/>
    </row>
    <row r="19" spans="1:20" ht="15.5">
      <c r="A19" s="389" t="s">
        <v>185</v>
      </c>
      <c r="B19" s="390">
        <v>5.0999999999999997E-2</v>
      </c>
      <c r="C19" s="391">
        <f>D19+F19+H19+J19+L19</f>
        <v>0</v>
      </c>
      <c r="D19" s="686">
        <f>IF($C$18&gt;30000,(30000*E17),D18)</f>
        <v>0</v>
      </c>
      <c r="E19" s="687"/>
      <c r="F19" s="686">
        <f t="shared" ref="F19" si="1">IF($C$18&gt;30000,(30000*G17),F18)</f>
        <v>0</v>
      </c>
      <c r="G19" s="687"/>
      <c r="H19" s="686">
        <f t="shared" ref="H19" si="2">IF($C$18&gt;30000,(30000*I17),H18)</f>
        <v>0</v>
      </c>
      <c r="I19" s="687"/>
      <c r="J19" s="686">
        <f t="shared" ref="J19" si="3">IF($C$18&gt;30000,(30000*K17),J18)</f>
        <v>0</v>
      </c>
      <c r="K19" s="687"/>
      <c r="L19" s="686">
        <f t="shared" ref="L19" si="4">IF($C$18&gt;30000,(30000*M17),L18)</f>
        <v>0</v>
      </c>
      <c r="M19" s="687"/>
    </row>
    <row r="20" spans="1:20" ht="16" thickBot="1">
      <c r="A20" s="392" t="s">
        <v>188</v>
      </c>
      <c r="B20" s="688">
        <f>B17+C19</f>
        <v>0</v>
      </c>
      <c r="C20" s="689"/>
      <c r="D20" s="688">
        <f>D17+D19</f>
        <v>0</v>
      </c>
      <c r="E20" s="689"/>
      <c r="F20" s="688">
        <f t="shared" ref="F20" si="5">F17+F19</f>
        <v>0</v>
      </c>
      <c r="G20" s="689"/>
      <c r="H20" s="688">
        <f t="shared" ref="H20" si="6">H17+H19</f>
        <v>0</v>
      </c>
      <c r="I20" s="689"/>
      <c r="J20" s="688">
        <f t="shared" ref="J20" si="7">J17+J19</f>
        <v>0</v>
      </c>
      <c r="K20" s="689"/>
      <c r="L20" s="688">
        <f t="shared" ref="L20" si="8">L17+L19</f>
        <v>0</v>
      </c>
      <c r="M20" s="689"/>
    </row>
    <row r="21" spans="1:20" ht="12" customHeight="1" thickBot="1">
      <c r="A21" s="729"/>
      <c r="B21" s="729"/>
      <c r="C21" s="729"/>
      <c r="D21" s="729"/>
      <c r="E21" s="729"/>
      <c r="F21" s="729"/>
      <c r="G21" s="729"/>
      <c r="H21" s="729"/>
      <c r="I21" s="729"/>
      <c r="J21" s="729"/>
      <c r="K21" s="729"/>
      <c r="L21" s="227"/>
      <c r="M21" s="227"/>
    </row>
    <row r="22" spans="1:20" ht="16" thickBot="1">
      <c r="A22" s="229" t="s">
        <v>34</v>
      </c>
      <c r="B22" s="690"/>
      <c r="C22" s="691"/>
      <c r="D22" s="691"/>
      <c r="E22" s="691"/>
      <c r="F22" s="691"/>
      <c r="G22" s="691"/>
      <c r="H22" s="691"/>
      <c r="I22" s="691"/>
      <c r="J22" s="691"/>
      <c r="K22" s="691"/>
      <c r="L22" s="691"/>
      <c r="M22" s="692"/>
    </row>
    <row r="23" spans="1:20" ht="15.5">
      <c r="A23" s="386">
        <f>'Form.A1- Partenaires'!B28</f>
        <v>0</v>
      </c>
      <c r="B23" s="730">
        <f>SUM(D23:M23)</f>
        <v>0</v>
      </c>
      <c r="C23" s="731"/>
      <c r="D23" s="695">
        <v>0</v>
      </c>
      <c r="E23" s="696"/>
      <c r="F23" s="695"/>
      <c r="G23" s="696"/>
      <c r="H23" s="695"/>
      <c r="I23" s="696"/>
      <c r="J23" s="695"/>
      <c r="K23" s="696"/>
      <c r="L23" s="695"/>
      <c r="M23" s="696"/>
    </row>
    <row r="24" spans="1:20" ht="15.5">
      <c r="A24" s="387" t="str">
        <f>'Form.A1- Partenaires'!B29</f>
        <v>OSP 2</v>
      </c>
      <c r="B24" s="709">
        <f>SUM(D24:M24)</f>
        <v>0</v>
      </c>
      <c r="C24" s="710"/>
      <c r="D24" s="684"/>
      <c r="E24" s="685"/>
      <c r="F24" s="684"/>
      <c r="G24" s="685"/>
      <c r="H24" s="684"/>
      <c r="I24" s="685"/>
      <c r="J24" s="684"/>
      <c r="K24" s="685"/>
      <c r="L24" s="684"/>
      <c r="M24" s="685"/>
    </row>
    <row r="25" spans="1:20" ht="15.5">
      <c r="A25" s="387" t="str">
        <f>'Form.A1- Partenaires'!B30</f>
        <v>OSP 3</v>
      </c>
      <c r="B25" s="682">
        <f>SUM(D25:M25)</f>
        <v>0</v>
      </c>
      <c r="C25" s="683"/>
      <c r="D25" s="684"/>
      <c r="E25" s="685"/>
      <c r="F25" s="684"/>
      <c r="G25" s="685"/>
      <c r="H25" s="684"/>
      <c r="I25" s="685"/>
      <c r="J25" s="684"/>
      <c r="K25" s="685"/>
      <c r="L25" s="684"/>
      <c r="M25" s="685"/>
      <c r="N25" s="151"/>
    </row>
    <row r="26" spans="1:20" ht="16" thickBot="1">
      <c r="A26" s="388" t="s">
        <v>295</v>
      </c>
      <c r="B26" s="693">
        <f>B23+B24+B25</f>
        <v>0</v>
      </c>
      <c r="C26" s="694"/>
      <c r="D26" s="693">
        <f>D25+D24+D23</f>
        <v>0</v>
      </c>
      <c r="E26" s="694"/>
      <c r="F26" s="693">
        <f>F25+F24+F23</f>
        <v>0</v>
      </c>
      <c r="G26" s="694"/>
      <c r="H26" s="693">
        <f>H25+H24+H23</f>
        <v>0</v>
      </c>
      <c r="I26" s="694"/>
      <c r="J26" s="693">
        <f>J25+J24+J23</f>
        <v>0</v>
      </c>
      <c r="K26" s="694"/>
      <c r="L26" s="693">
        <f>L25+L24+L23</f>
        <v>0</v>
      </c>
      <c r="M26" s="694"/>
      <c r="N26" s="151"/>
    </row>
    <row r="27" spans="1:20" ht="9" customHeight="1" thickBot="1">
      <c r="A27" s="748"/>
      <c r="B27" s="748"/>
      <c r="C27" s="748"/>
      <c r="D27" s="748"/>
      <c r="E27" s="748"/>
      <c r="F27" s="748"/>
      <c r="G27" s="748"/>
      <c r="H27" s="748"/>
      <c r="I27" s="748"/>
    </row>
    <row r="28" spans="1:20" ht="30" customHeight="1" thickBot="1">
      <c r="A28" s="230" t="s">
        <v>23</v>
      </c>
      <c r="B28" s="721">
        <f>B20+B26</f>
        <v>0</v>
      </c>
      <c r="C28" s="722"/>
      <c r="D28" s="721">
        <f>D20+D26</f>
        <v>0</v>
      </c>
      <c r="E28" s="722"/>
      <c r="F28" s="721">
        <f>F26+F20</f>
        <v>0</v>
      </c>
      <c r="G28" s="722"/>
      <c r="H28" s="721">
        <f>H26+H20</f>
        <v>0</v>
      </c>
      <c r="I28" s="722"/>
      <c r="J28" s="721">
        <f>J26+J20</f>
        <v>0</v>
      </c>
      <c r="K28" s="722"/>
      <c r="L28" s="721">
        <f>L26+L20</f>
        <v>0</v>
      </c>
      <c r="M28" s="722"/>
      <c r="N28" s="151"/>
    </row>
    <row r="30" spans="1:20" ht="19.5" customHeight="1" thickBot="1">
      <c r="A30" s="725" t="s">
        <v>60</v>
      </c>
      <c r="B30" s="725"/>
      <c r="C30" s="725"/>
      <c r="D30" s="725"/>
      <c r="E30" s="725"/>
      <c r="F30" s="725"/>
      <c r="G30" s="725"/>
      <c r="H30" s="725"/>
      <c r="I30" s="725"/>
      <c r="J30" s="725"/>
      <c r="K30" s="725"/>
      <c r="L30" s="725"/>
      <c r="M30" s="725"/>
    </row>
    <row r="31" spans="1:20" ht="19" thickBot="1">
      <c r="A31" s="231" t="s">
        <v>182</v>
      </c>
      <c r="B31" s="699" t="s">
        <v>1</v>
      </c>
      <c r="C31" s="698"/>
      <c r="D31" s="697" t="str">
        <f>'Form.A1- Partenaires'!B34</f>
        <v>U. LAVAL</v>
      </c>
      <c r="E31" s="698"/>
      <c r="F31" s="697" t="str">
        <f>'Form.A1- Partenaires'!B35</f>
        <v>IRPQ</v>
      </c>
      <c r="G31" s="698"/>
      <c r="H31" s="697" t="str">
        <f>'Form.A1- Partenaires'!B36</f>
        <v>IRPQ</v>
      </c>
      <c r="I31" s="698"/>
      <c r="J31" s="697" t="str">
        <f>'Form.A1- Partenaires'!B37</f>
        <v>IRPQ</v>
      </c>
      <c r="K31" s="698"/>
      <c r="L31" s="697" t="str">
        <f>'Form.A1- Partenaires'!B38</f>
        <v>IRPQ</v>
      </c>
      <c r="M31" s="698"/>
      <c r="N31" s="151"/>
    </row>
    <row r="32" spans="1:20" ht="15.5">
      <c r="A32" s="362" t="str">
        <f>'Form.A1- Partenaires'!B15</f>
        <v>Industriel 1</v>
      </c>
      <c r="B32" s="672"/>
      <c r="C32" s="673"/>
      <c r="D32" s="647"/>
      <c r="E32" s="648"/>
      <c r="F32" s="647"/>
      <c r="G32" s="648"/>
      <c r="H32" s="647"/>
      <c r="I32" s="648"/>
      <c r="J32" s="647"/>
      <c r="K32" s="648"/>
      <c r="L32" s="647"/>
      <c r="M32" s="648"/>
    </row>
    <row r="33" spans="1:13" ht="15.5">
      <c r="A33" s="363" t="s">
        <v>29</v>
      </c>
      <c r="B33" s="645">
        <f>D33+F33+H33+J33+L33</f>
        <v>0</v>
      </c>
      <c r="C33" s="646"/>
      <c r="D33" s="221">
        <v>0</v>
      </c>
      <c r="E33" s="384" t="e">
        <f>D33/($B$33+$B$40+$B$47+$B$54+$B$61+$B$68+$B$75+$B$82+$B$89+$B$96)</f>
        <v>#DIV/0!</v>
      </c>
      <c r="F33" s="221"/>
      <c r="G33" s="384" t="e">
        <f>F33/($B$33+$B$40+$B$47+$B$54+$B$61+$B$68+$B$75+$B$82+$B$89+$B$96)</f>
        <v>#DIV/0!</v>
      </c>
      <c r="H33" s="221"/>
      <c r="I33" s="384" t="e">
        <f>H33/($B$33+$B$40+$B$47+$B$54+$B$61+$B$68+$B$75+$B$82+$B$89+$B$96)</f>
        <v>#DIV/0!</v>
      </c>
      <c r="J33" s="221"/>
      <c r="K33" s="384" t="e">
        <f>J33/($B$33+$B$40+$B$47+$B$54+$B$61+$B$68+$B$75+$B$82+$B$89+$B$96)</f>
        <v>#DIV/0!</v>
      </c>
      <c r="L33" s="221"/>
      <c r="M33" s="385" t="e">
        <f>L33/($B$33+$B$40+$B$47+$B$54+$B$61+$B$68+$B$75+$B$82+$B$89+$B$96)</f>
        <v>#DIV/0!</v>
      </c>
    </row>
    <row r="34" spans="1:13" ht="15.5" hidden="1">
      <c r="A34" s="363" t="s">
        <v>290</v>
      </c>
      <c r="B34" s="364">
        <v>3.4000000000000002E-2</v>
      </c>
      <c r="C34" s="365">
        <f>D34+F34+H34+J34+M34</f>
        <v>0</v>
      </c>
      <c r="D34" s="635">
        <f>IF(D33=0,0,D33/B33*B34*$B$17*B36)</f>
        <v>0</v>
      </c>
      <c r="E34" s="642"/>
      <c r="F34" s="635">
        <f>IF(F33=0,0,F33/B33*B34*$B$17*B36)</f>
        <v>0</v>
      </c>
      <c r="G34" s="642"/>
      <c r="H34" s="635">
        <f>IF(H33=0,0,H33/B33*B34*$B$17*B36)</f>
        <v>0</v>
      </c>
      <c r="I34" s="642"/>
      <c r="J34" s="635">
        <f>IF(J33=0,0,J33/B33*B34*$B$17*B36)</f>
        <v>0</v>
      </c>
      <c r="K34" s="642"/>
      <c r="L34" s="635">
        <f>IF(L33=0,0,L33/B33*B34*$B$17*B36)</f>
        <v>0</v>
      </c>
      <c r="M34" s="636"/>
    </row>
    <row r="35" spans="1:13" ht="15.5">
      <c r="A35" s="363" t="s">
        <v>22</v>
      </c>
      <c r="B35" s="366">
        <v>3.4000000000000002E-2</v>
      </c>
      <c r="C35" s="367">
        <f>D35+F35+H35+K35</f>
        <v>0</v>
      </c>
      <c r="D35" s="635">
        <f>IF(($C$34+$C$41+$C$48+$C$55+$C$62+$C$69+$C$76+$C$83+$C$90+$C$97)&gt;20000,(20000*E33),D34)</f>
        <v>0</v>
      </c>
      <c r="E35" s="642"/>
      <c r="F35" s="679">
        <f>IF(($C$34+$C$41+$C$48+$C$55+$C$62+$C$69+$C$76+$C$83+$C$90+$C$97)&gt;20000,(20000*G33),F34)</f>
        <v>0</v>
      </c>
      <c r="G35" s="680"/>
      <c r="H35" s="679">
        <f>IF(($C$34+$C$41+$C$48+$C$55+$C$62+$C$69+$C$76+$C$83+$C$90+$C$97)&gt;20000,(20000*I33),H34)</f>
        <v>0</v>
      </c>
      <c r="I35" s="680"/>
      <c r="J35" s="679">
        <f>IF(($C$34+$C$41+$C$48+$C$55+$C$62+$C$69+$C$76+$C$83+$C$90+$C$97)&gt;20000,(20000*K33),J34)</f>
        <v>0</v>
      </c>
      <c r="K35" s="680"/>
      <c r="L35" s="679">
        <f>IF(($C$34+$C$41+$C$48+$C$55+$C$62+$C$69+$C$76+$C$83+$C$90+$C$97)&gt;20000,(20000*M33),L34)</f>
        <v>0</v>
      </c>
      <c r="M35" s="681"/>
    </row>
    <row r="36" spans="1:13" ht="16.5" customHeight="1">
      <c r="A36" s="368" t="s">
        <v>20</v>
      </c>
      <c r="B36" s="656" t="e">
        <f>B33/$B$102</f>
        <v>#DIV/0!</v>
      </c>
      <c r="C36" s="657"/>
      <c r="D36" s="676" t="e">
        <f>IF(B36&lt;80%,"",IF((AND(B43&gt;0%,A3="PME")),"ATTENTION: La contribution du partenaire majoritaire ne pourra pas dépasser 80% de la contribution industrielle totale",""))</f>
        <v>#DIV/0!</v>
      </c>
      <c r="E36" s="677"/>
      <c r="F36" s="677"/>
      <c r="G36" s="677"/>
      <c r="H36" s="677"/>
      <c r="I36" s="677"/>
      <c r="J36" s="677"/>
      <c r="K36" s="677"/>
      <c r="L36" s="677"/>
      <c r="M36" s="678"/>
    </row>
    <row r="37" spans="1:13" ht="15" customHeight="1">
      <c r="A37" s="363" t="s">
        <v>4</v>
      </c>
      <c r="B37" s="649">
        <f>E37+G37+I37+K37+M37</f>
        <v>0</v>
      </c>
      <c r="C37" s="650"/>
      <c r="D37" s="379">
        <f>'Form.A1- Partenaires'!D34</f>
        <v>0.1</v>
      </c>
      <c r="E37" s="380">
        <f>D37*(E35+D33)</f>
        <v>0</v>
      </c>
      <c r="F37" s="379">
        <f>'Form.A1- Partenaires'!D35</f>
        <v>0</v>
      </c>
      <c r="G37" s="380">
        <f>F37*(G35+F33)</f>
        <v>0</v>
      </c>
      <c r="H37" s="379">
        <f>'Form.A1- Partenaires'!D36</f>
        <v>0</v>
      </c>
      <c r="I37" s="380">
        <f>H37*(H33+H35)</f>
        <v>0</v>
      </c>
      <c r="J37" s="379">
        <f>'Form.A1- Partenaires'!D37</f>
        <v>0</v>
      </c>
      <c r="K37" s="381">
        <f>J37*(K35+J33)</f>
        <v>0</v>
      </c>
      <c r="L37" s="382">
        <f>'Form.A1- Partenaires'!D38</f>
        <v>0</v>
      </c>
      <c r="M37" s="383">
        <f>L37*(M35+L33)</f>
        <v>0</v>
      </c>
    </row>
    <row r="38" spans="1:13" ht="16" thickBot="1">
      <c r="A38" s="369" t="s">
        <v>190</v>
      </c>
      <c r="B38" s="705">
        <f>D38+F38+H38+J38+L38</f>
        <v>0</v>
      </c>
      <c r="C38" s="706"/>
      <c r="D38" s="637">
        <f>D33+D35+E37</f>
        <v>0</v>
      </c>
      <c r="E38" s="638"/>
      <c r="F38" s="637">
        <f>G37+F35+F33</f>
        <v>0</v>
      </c>
      <c r="G38" s="638"/>
      <c r="H38" s="637">
        <f>H33+H35+I37</f>
        <v>0</v>
      </c>
      <c r="I38" s="638"/>
      <c r="J38" s="637">
        <f>J33+J35+K37</f>
        <v>0</v>
      </c>
      <c r="K38" s="638"/>
      <c r="L38" s="637">
        <f>L33+L35+M37</f>
        <v>0</v>
      </c>
      <c r="M38" s="638"/>
    </row>
    <row r="39" spans="1:13" ht="15.5">
      <c r="A39" s="362" t="str">
        <f>'Form.A1- Partenaires'!B16</f>
        <v>Industriel 2</v>
      </c>
      <c r="B39" s="713"/>
      <c r="C39" s="714"/>
      <c r="D39" s="674"/>
      <c r="E39" s="675"/>
      <c r="F39" s="674"/>
      <c r="G39" s="675"/>
      <c r="H39" s="674"/>
      <c r="I39" s="675"/>
      <c r="J39" s="674"/>
      <c r="K39" s="675"/>
      <c r="L39" s="674"/>
      <c r="M39" s="675"/>
    </row>
    <row r="40" spans="1:13" ht="15.5">
      <c r="A40" s="363" t="s">
        <v>29</v>
      </c>
      <c r="B40" s="645">
        <f>D40+F40+H40+J40+L40</f>
        <v>0</v>
      </c>
      <c r="C40" s="646"/>
      <c r="D40" s="221"/>
      <c r="E40" s="384" t="e">
        <f>D40/($B$33+$B$40+$B$47+$B$54+$B$61+$B$68+$B$75+$B$82+$B$89+$B$96)</f>
        <v>#DIV/0!</v>
      </c>
      <c r="F40" s="221"/>
      <c r="G40" s="384" t="e">
        <f>F40/($B$33+$B$40+$B$47+$B$54+$B$61+$B$68+$B$75+$B$82+$B$89+$B$96)</f>
        <v>#DIV/0!</v>
      </c>
      <c r="H40" s="221"/>
      <c r="I40" s="384" t="e">
        <f>H40/($B$33+$B$40+$B$47+$B$54+$B$61+$B$68+$B$75+$B$82+$B$89+$B$96)</f>
        <v>#DIV/0!</v>
      </c>
      <c r="J40" s="221"/>
      <c r="K40" s="384" t="e">
        <f>J40/($B$33+$B$40+$B$47+$B$54+$B$61+$B$68+$B$75+$B$82+$B$89+$B$96)</f>
        <v>#DIV/0!</v>
      </c>
      <c r="L40" s="221"/>
      <c r="M40" s="385" t="e">
        <f>L40/($B$33+$B$40+$B$47+$B$54+$B$61+$B$68+$B$75+$B$82+$B$89+$B$96)</f>
        <v>#DIV/0!</v>
      </c>
    </row>
    <row r="41" spans="1:13" ht="15.5" hidden="1">
      <c r="A41" s="363" t="s">
        <v>290</v>
      </c>
      <c r="B41" s="364">
        <v>3.4000000000000002E-2</v>
      </c>
      <c r="C41" s="365">
        <f>D41+F41+H41+J41+M41</f>
        <v>0</v>
      </c>
      <c r="D41" s="643">
        <f>IF(D40=0,0,D40/B40*B41*$B$17*B43)</f>
        <v>0</v>
      </c>
      <c r="E41" s="651"/>
      <c r="F41" s="643">
        <f>IF(F40=0,0,F40/B40*B41*$B$17*B43)</f>
        <v>0</v>
      </c>
      <c r="G41" s="651"/>
      <c r="H41" s="643">
        <f>IF(H40=0,0,H40/B40*B41*$B$17*B43)</f>
        <v>0</v>
      </c>
      <c r="I41" s="651"/>
      <c r="J41" s="643">
        <f>IF(J40=0,0,J40/B40*B41*$B$17*B43)</f>
        <v>0</v>
      </c>
      <c r="K41" s="651"/>
      <c r="L41" s="643">
        <f>IF(L40=0,0,L40/B40*B41*$B$17*B43)</f>
        <v>0</v>
      </c>
      <c r="M41" s="644"/>
    </row>
    <row r="42" spans="1:13" ht="15.5">
      <c r="A42" s="363" t="s">
        <v>22</v>
      </c>
      <c r="B42" s="366">
        <v>3.4000000000000002E-2</v>
      </c>
      <c r="C42" s="367">
        <f>D42+F42+H42+K42</f>
        <v>0</v>
      </c>
      <c r="D42" s="635">
        <f>IF(($C$34+$C$41+$C$48+$C$55+$C$62+$C$69+$C$76+$C$83+$C$90+$C$97)&gt;20000,(20000*E40),D41)</f>
        <v>0</v>
      </c>
      <c r="E42" s="642"/>
      <c r="F42" s="635">
        <f>IF(($C$34+$C$41+$C$48+$C$55+$C$62+$C$69+$C$76+$C$83+$C$90+$C$97)&gt;20000,(20000*G40),F41)</f>
        <v>0</v>
      </c>
      <c r="G42" s="642"/>
      <c r="H42" s="635">
        <f>IF(($C$34+$C$41+$C$48+$C$55+$C$62+$C$69+$C$76+$C$83+$C$90+$C$97)&gt;20000,(20000*I40),H41)</f>
        <v>0</v>
      </c>
      <c r="I42" s="642"/>
      <c r="J42" s="635">
        <f>IF(($C$34+$C$41+$C$48+$C$55+$C$62+$C$69+$C$76+$C$83+$C$90+$C$97)&gt;20000,(20000*K40),J41)</f>
        <v>0</v>
      </c>
      <c r="K42" s="642"/>
      <c r="L42" s="635">
        <f>IF(($C$34+$C$41+$C$48+$C$55+$C$62+$C$69+$C$76+$C$83+$C$90+$C$97)&gt;20000,(20000*M40),L41)</f>
        <v>0</v>
      </c>
      <c r="M42" s="636"/>
    </row>
    <row r="43" spans="1:13" ht="16.5" customHeight="1">
      <c r="A43" s="368" t="s">
        <v>20</v>
      </c>
      <c r="B43" s="656" t="e">
        <f>B40/$B$102</f>
        <v>#DIV/0!</v>
      </c>
      <c r="C43" s="657"/>
      <c r="D43" s="676" t="e">
        <f>IF(B43&lt;80%,"",IF((AND(B50&gt;0%,A3="PME")),"ATTENTION: La contribution du partenaire majoritaire ne pourra pas dépasser 80% de la contribution industrielle totale",""))</f>
        <v>#DIV/0!</v>
      </c>
      <c r="E43" s="677"/>
      <c r="F43" s="677"/>
      <c r="G43" s="677"/>
      <c r="H43" s="677"/>
      <c r="I43" s="677"/>
      <c r="J43" s="677"/>
      <c r="K43" s="677"/>
      <c r="L43" s="677"/>
      <c r="M43" s="678"/>
    </row>
    <row r="44" spans="1:13" ht="15.5">
      <c r="A44" s="363" t="s">
        <v>4</v>
      </c>
      <c r="B44" s="649">
        <f>E44+G44+I44+K44+M44</f>
        <v>0</v>
      </c>
      <c r="C44" s="650"/>
      <c r="D44" s="379">
        <f>'Form.A1- Partenaires'!D34</f>
        <v>0.1</v>
      </c>
      <c r="E44" s="380">
        <f>D44*(E42+D40)</f>
        <v>0</v>
      </c>
      <c r="F44" s="379">
        <f>'Form.A1- Partenaires'!D35</f>
        <v>0</v>
      </c>
      <c r="G44" s="380">
        <f>F44*(G42+F40)</f>
        <v>0</v>
      </c>
      <c r="H44" s="379">
        <f>'Form.A1- Partenaires'!D36</f>
        <v>0</v>
      </c>
      <c r="I44" s="380">
        <f>H44*(H40+H42)</f>
        <v>0</v>
      </c>
      <c r="J44" s="379">
        <f>'Form.A1- Partenaires'!D37</f>
        <v>0</v>
      </c>
      <c r="K44" s="381">
        <f>J44*(K42+J40)</f>
        <v>0</v>
      </c>
      <c r="L44" s="382">
        <f>'Form.A1- Partenaires'!D38</f>
        <v>0</v>
      </c>
      <c r="M44" s="383">
        <f>L44*(M42+L40)</f>
        <v>0</v>
      </c>
    </row>
    <row r="45" spans="1:13" ht="16" thickBot="1">
      <c r="A45" s="369" t="s">
        <v>335</v>
      </c>
      <c r="B45" s="705">
        <f>D45+F45+H45+J45+L45</f>
        <v>0</v>
      </c>
      <c r="C45" s="706"/>
      <c r="D45" s="637">
        <f>D40+D42+E44</f>
        <v>0</v>
      </c>
      <c r="E45" s="638"/>
      <c r="F45" s="637">
        <f>G44+F42+F40</f>
        <v>0</v>
      </c>
      <c r="G45" s="638"/>
      <c r="H45" s="637">
        <f>H40+H42+I44</f>
        <v>0</v>
      </c>
      <c r="I45" s="638"/>
      <c r="J45" s="637">
        <f>J40+J42+K44</f>
        <v>0</v>
      </c>
      <c r="K45" s="638"/>
      <c r="L45" s="637">
        <f>L40+L42+M44</f>
        <v>0</v>
      </c>
      <c r="M45" s="638"/>
    </row>
    <row r="46" spans="1:13" ht="15.5">
      <c r="A46" s="362" t="str">
        <f>'Form.A1- Partenaires'!B17</f>
        <v>Industriel 3</v>
      </c>
      <c r="B46" s="672"/>
      <c r="C46" s="673"/>
      <c r="D46" s="647"/>
      <c r="E46" s="648"/>
      <c r="F46" s="647"/>
      <c r="G46" s="648"/>
      <c r="H46" s="647"/>
      <c r="I46" s="648"/>
      <c r="J46" s="647"/>
      <c r="K46" s="648"/>
      <c r="L46" s="647"/>
      <c r="M46" s="648"/>
    </row>
    <row r="47" spans="1:13" ht="18.75" customHeight="1">
      <c r="A47" s="363" t="s">
        <v>29</v>
      </c>
      <c r="B47" s="645">
        <f>D47+F47+H47+J47+L47</f>
        <v>0</v>
      </c>
      <c r="C47" s="646"/>
      <c r="D47" s="221"/>
      <c r="E47" s="384" t="e">
        <f>D47/($B$33+$B$40+$B$47+$B$54+$B$61+$B$68+$B$75+$B$82+$B$89+$B$96)</f>
        <v>#DIV/0!</v>
      </c>
      <c r="F47" s="221"/>
      <c r="G47" s="384" t="e">
        <f>F47/($B$33+$B$40+$B$47+$B$54+$B$61+$B$68+$B$75+$B$82+$B$89+$B$96)</f>
        <v>#DIV/0!</v>
      </c>
      <c r="H47" s="221"/>
      <c r="I47" s="384" t="e">
        <f>H47/($B$33+$B$40+$B$47+$B$54+$B$61+$B$68+$B$75+$B$82+$B$89+$B$96)</f>
        <v>#DIV/0!</v>
      </c>
      <c r="J47" s="221"/>
      <c r="K47" s="384" t="e">
        <f>J47/($B$33+$B$40+$B$47+$B$54+$B$61+$B$68+$B$75+$B$82+$B$89+$B$96)</f>
        <v>#DIV/0!</v>
      </c>
      <c r="L47" s="221"/>
      <c r="M47" s="385" t="e">
        <f>L47/($B$33+$B$40+$B$47+$B$54+$B$61+$B$68+$B$75+$B$82+$B$89+$B$96)</f>
        <v>#DIV/0!</v>
      </c>
    </row>
    <row r="48" spans="1:13" ht="18.75" hidden="1" customHeight="1">
      <c r="A48" s="363" t="s">
        <v>290</v>
      </c>
      <c r="B48" s="364">
        <v>3.4000000000000002E-2</v>
      </c>
      <c r="C48" s="365">
        <f>D48+F48+H48+J48+M48</f>
        <v>0</v>
      </c>
      <c r="D48" s="643">
        <f>IF(D47=0,0,D47/B47*B48*$B$17*B50)</f>
        <v>0</v>
      </c>
      <c r="E48" s="651"/>
      <c r="F48" s="643">
        <f>IF(F47=0,0,F47/B47*B48*$B$17*B50)</f>
        <v>0</v>
      </c>
      <c r="G48" s="651"/>
      <c r="H48" s="643">
        <f>IF(H47=0,0,H47/B47*B48*$B$17*B50)</f>
        <v>0</v>
      </c>
      <c r="I48" s="651"/>
      <c r="J48" s="643">
        <f>IF(J47=0,0,J47/B47*B48*$B$17*B50)</f>
        <v>0</v>
      </c>
      <c r="K48" s="651"/>
      <c r="L48" s="643">
        <f>IF(L47=0,0,L47/B47*B48*$B$17*B50)</f>
        <v>0</v>
      </c>
      <c r="M48" s="644"/>
    </row>
    <row r="49" spans="1:13" ht="15.5">
      <c r="A49" s="363" t="s">
        <v>22</v>
      </c>
      <c r="B49" s="366">
        <v>3.4000000000000002E-2</v>
      </c>
      <c r="C49" s="367">
        <f>D49+F49+H49+K49</f>
        <v>0</v>
      </c>
      <c r="D49" s="635">
        <f>IF(($C$34+$C$41+$C$48+$C$55+$C$62+$C$69+$C$76+$C$83+$C$90+$C$97)&gt;20000,(20000*E47),D48)</f>
        <v>0</v>
      </c>
      <c r="E49" s="642"/>
      <c r="F49" s="635">
        <f>IF(($C$34+$C$41+$C$48+$C$55+$C$62+$C$69+$C$76+$C$83+$C$90+$C$97)&gt;20000,(20000*G47),F48)</f>
        <v>0</v>
      </c>
      <c r="G49" s="642"/>
      <c r="H49" s="635">
        <f>IF(($C$34+$C$41+$C$48+$C$55+$C$62+$C$69+$C$76+$C$83+$C$90+$C$97)&gt;20000,(20000*I47),H48)</f>
        <v>0</v>
      </c>
      <c r="I49" s="642"/>
      <c r="J49" s="635">
        <f>IF(($C$34+$C$41+$C$48+$C$55+$C$62+$C$69+$C$76+$C$83+$C$90+$C$97)&gt;20000,(20000*K47),J48)</f>
        <v>0</v>
      </c>
      <c r="K49" s="642"/>
      <c r="L49" s="635">
        <f>IF(($C$34+$C$41+$C$48+$C$55+$C$62+$C$69+$C$76+$C$83+$C$90+$C$97)&gt;20000,(20000*M47),L48)</f>
        <v>0</v>
      </c>
      <c r="M49" s="636"/>
    </row>
    <row r="50" spans="1:13" ht="16.5" customHeight="1">
      <c r="A50" s="368" t="s">
        <v>20</v>
      </c>
      <c r="B50" s="656" t="e">
        <f>B47/$B$102</f>
        <v>#DIV/0!</v>
      </c>
      <c r="C50" s="657"/>
      <c r="D50" s="676" t="e">
        <f>IF(B50&lt;80%,"",IF((AND(B54&gt;0%,A3="PME")),"ATTENTION: La contribution du partenaire majoritaire ne pourra pas dépasser 80% de la contribution industrielle totale",""))</f>
        <v>#DIV/0!</v>
      </c>
      <c r="E50" s="677"/>
      <c r="F50" s="677"/>
      <c r="G50" s="677"/>
      <c r="H50" s="677"/>
      <c r="I50" s="677"/>
      <c r="J50" s="677"/>
      <c r="K50" s="677"/>
      <c r="L50" s="677"/>
      <c r="M50" s="678"/>
    </row>
    <row r="51" spans="1:13" ht="15.5">
      <c r="A51" s="363" t="s">
        <v>4</v>
      </c>
      <c r="B51" s="649">
        <f>E51+G51+I51+K51+M51</f>
        <v>0</v>
      </c>
      <c r="C51" s="650"/>
      <c r="D51" s="379">
        <f>'Form.A1- Partenaires'!D34</f>
        <v>0.1</v>
      </c>
      <c r="E51" s="380">
        <f>D51*(E49+D47)</f>
        <v>0</v>
      </c>
      <c r="F51" s="379">
        <f>'Form.A1- Partenaires'!D35</f>
        <v>0</v>
      </c>
      <c r="G51" s="380">
        <f>F51*(G49+F47)</f>
        <v>0</v>
      </c>
      <c r="H51" s="379">
        <f>'Form.A1- Partenaires'!D36</f>
        <v>0</v>
      </c>
      <c r="I51" s="380">
        <f>H51*(H47+H49)</f>
        <v>0</v>
      </c>
      <c r="J51" s="379">
        <f>'Form.A1- Partenaires'!D37</f>
        <v>0</v>
      </c>
      <c r="K51" s="381">
        <f>J51*(K49+J47)</f>
        <v>0</v>
      </c>
      <c r="L51" s="382">
        <f>'Form.A1- Partenaires'!D38</f>
        <v>0</v>
      </c>
      <c r="M51" s="383">
        <f>L51*(M49+L47)</f>
        <v>0</v>
      </c>
    </row>
    <row r="52" spans="1:13" ht="21.75" customHeight="1" thickBot="1">
      <c r="A52" s="369" t="s">
        <v>336</v>
      </c>
      <c r="B52" s="705">
        <f>D52+F52+H52+J52+L52</f>
        <v>0</v>
      </c>
      <c r="C52" s="706"/>
      <c r="D52" s="637">
        <f>D47+D49+E51</f>
        <v>0</v>
      </c>
      <c r="E52" s="638"/>
      <c r="F52" s="637">
        <f>G51+F49+F47</f>
        <v>0</v>
      </c>
      <c r="G52" s="638"/>
      <c r="H52" s="637">
        <f>H47+H49+I51</f>
        <v>0</v>
      </c>
      <c r="I52" s="638"/>
      <c r="J52" s="637">
        <f>J47+J49+K51</f>
        <v>0</v>
      </c>
      <c r="K52" s="638"/>
      <c r="L52" s="637">
        <f>L47+L49+M51</f>
        <v>0</v>
      </c>
      <c r="M52" s="638"/>
    </row>
    <row r="53" spans="1:13" ht="15.75" customHeight="1" thickBot="1">
      <c r="A53" s="370" t="str">
        <f>'Form.A1- Partenaires'!B18</f>
        <v>Industriel 4</v>
      </c>
      <c r="B53" s="660"/>
      <c r="C53" s="661"/>
      <c r="D53" s="662"/>
      <c r="E53" s="663"/>
      <c r="F53" s="662"/>
      <c r="G53" s="663"/>
      <c r="H53" s="662"/>
      <c r="I53" s="663"/>
      <c r="J53" s="662"/>
      <c r="K53" s="663"/>
      <c r="L53" s="662"/>
      <c r="M53" s="663"/>
    </row>
    <row r="54" spans="1:13" ht="15.5" hidden="1" outlineLevel="1">
      <c r="A54" s="371" t="s">
        <v>29</v>
      </c>
      <c r="B54" s="746">
        <f>D54+F54+H54+J54+L54</f>
        <v>0</v>
      </c>
      <c r="C54" s="747"/>
      <c r="D54" s="504"/>
      <c r="E54" s="377" t="e">
        <f>D54/($B$33+$B$40+$B$47+$B$54+$B$61+$B$68+$B$75+$B$82+$B$89+$B$96)</f>
        <v>#DIV/0!</v>
      </c>
      <c r="F54" s="504"/>
      <c r="G54" s="377" t="e">
        <f>F54/($B$33+$B$40+$B$47+$B$54+$B$61+$B$68+$B$75+$B$82+$B$89+$B$96)</f>
        <v>#DIV/0!</v>
      </c>
      <c r="H54" s="504"/>
      <c r="I54" s="377" t="e">
        <f>H54/($B$33+$B$40+$B$47+$B$54+$B$61+$B$68+$B$75+$B$82+$B$89+$B$96)</f>
        <v>#DIV/0!</v>
      </c>
      <c r="J54" s="504"/>
      <c r="K54" s="377" t="e">
        <f>J54/($B$33+$B$40+$B$47+$B$54+$B$61+$B$68+$B$75+$B$82+$B$89+$B$96)</f>
        <v>#DIV/0!</v>
      </c>
      <c r="L54" s="504"/>
      <c r="M54" s="378" t="e">
        <f>L54/($B$33+$B$40+$B$47+$B$54+$B$61+$B$68+$B$75+$B$82+$B$89+$B$96)</f>
        <v>#DIV/0!</v>
      </c>
    </row>
    <row r="55" spans="1:13" ht="15.5" hidden="1" outlineLevel="1">
      <c r="A55" s="363" t="s">
        <v>290</v>
      </c>
      <c r="B55" s="364">
        <v>3.4000000000000002E-2</v>
      </c>
      <c r="C55" s="365">
        <f>D55+F55+H55+J55+M55</f>
        <v>0</v>
      </c>
      <c r="D55" s="635">
        <f>IF(D54=0,0,D54/B54*B55*$B$17*B57)</f>
        <v>0</v>
      </c>
      <c r="E55" s="642"/>
      <c r="F55" s="635">
        <f>IF(F54=0,0,F54/B54*B55*$B$17*B57)</f>
        <v>0</v>
      </c>
      <c r="G55" s="642"/>
      <c r="H55" s="635">
        <f>IF(H54=0,0,H54/B54*B55*$B$17*B57)</f>
        <v>0</v>
      </c>
      <c r="I55" s="642"/>
      <c r="J55" s="635">
        <f>IF(J54=0,0,J54/B54*B55*$B$17*B57)</f>
        <v>0</v>
      </c>
      <c r="K55" s="642"/>
      <c r="L55" s="635">
        <f>IF(L54=0,0,L54/B54*B55*$B$17*B57)</f>
        <v>0</v>
      </c>
      <c r="M55" s="636"/>
    </row>
    <row r="56" spans="1:13" ht="16.5" hidden="1" customHeight="1" outlineLevel="1">
      <c r="A56" s="363" t="s">
        <v>22</v>
      </c>
      <c r="B56" s="366">
        <v>3.4000000000000002E-2</v>
      </c>
      <c r="C56" s="367">
        <f>D56+F56+H56+K56</f>
        <v>0</v>
      </c>
      <c r="D56" s="635">
        <f>IF(($C$34+$C$41+$C$48+$C$55+$C$62+$C$69+$C$76+$C$83+$C$90+$C$97)&gt;20000,(20000*E54),D55)</f>
        <v>0</v>
      </c>
      <c r="E56" s="642"/>
      <c r="F56" s="635">
        <f>IF(($C$34+$C$41+$C$48+$C$55+$C$62+$C$69+$C$76+$C$83+$C$90+$C$97)&gt;20000,(20000*G54),F55)</f>
        <v>0</v>
      </c>
      <c r="G56" s="642"/>
      <c r="H56" s="635">
        <f>IF(($C$34+$C$41+$C$48+$C$55+$C$62+$C$69+$C$76+$C$83+$C$90+$C$97)&gt;20000,(20000*I54),H55)</f>
        <v>0</v>
      </c>
      <c r="I56" s="642"/>
      <c r="J56" s="635">
        <f>IF(($C$34+$C$41+$C$48+$C$55+$C$62+$C$69+$C$76+$C$83+$C$90+$C$97)&gt;20000,(20000*K54),J55)</f>
        <v>0</v>
      </c>
      <c r="K56" s="642"/>
      <c r="L56" s="635">
        <f>IF(($C$34+$C$41+$C$48+$C$55+$C$62+$C$69+$C$76+$C$83+$C$90+$C$97)&gt;20000,(20000*M54),L55)</f>
        <v>0</v>
      </c>
      <c r="M56" s="636"/>
    </row>
    <row r="57" spans="1:13" ht="16.5" hidden="1" customHeight="1" outlineLevel="1">
      <c r="A57" s="368" t="s">
        <v>20</v>
      </c>
      <c r="B57" s="656" t="e">
        <f>B54/$B$102</f>
        <v>#DIV/0!</v>
      </c>
      <c r="C57" s="657"/>
      <c r="D57" s="639" t="e">
        <f>IF(B57&lt;80%,"",IF((AND(B64&gt;0%,A3="PME")),"ATTENTION: La contribution du partenaire majoritaire ne pourra pas dépasser 80% de la contribution industrielle totale",""))</f>
        <v>#DIV/0!</v>
      </c>
      <c r="E57" s="640"/>
      <c r="F57" s="640"/>
      <c r="G57" s="640"/>
      <c r="H57" s="640"/>
      <c r="I57" s="640"/>
      <c r="J57" s="640"/>
      <c r="K57" s="640"/>
      <c r="L57" s="640"/>
      <c r="M57" s="641"/>
    </row>
    <row r="58" spans="1:13" ht="15.5" hidden="1" outlineLevel="1">
      <c r="A58" s="363" t="s">
        <v>4</v>
      </c>
      <c r="B58" s="649">
        <f>E58+G58+I58+K58+M58</f>
        <v>0</v>
      </c>
      <c r="C58" s="650"/>
      <c r="D58" s="379">
        <f>'Form.A1- Partenaires'!D34</f>
        <v>0.1</v>
      </c>
      <c r="E58" s="380">
        <f>D58*(E56+D54)</f>
        <v>0</v>
      </c>
      <c r="F58" s="379">
        <f>'Form.A1- Partenaires'!D35</f>
        <v>0</v>
      </c>
      <c r="G58" s="380">
        <f>F58*(G56+F54)</f>
        <v>0</v>
      </c>
      <c r="H58" s="379">
        <f>'Form.A1- Partenaires'!D36</f>
        <v>0</v>
      </c>
      <c r="I58" s="380">
        <f>H58*(H54+H56)</f>
        <v>0</v>
      </c>
      <c r="J58" s="379">
        <f>'Form.A1- Partenaires'!D37</f>
        <v>0</v>
      </c>
      <c r="K58" s="381">
        <f>J58*(K56+J54)</f>
        <v>0</v>
      </c>
      <c r="L58" s="382">
        <f>'Form.A1- Partenaires'!D38</f>
        <v>0</v>
      </c>
      <c r="M58" s="383">
        <f>L58*(M56+L54)</f>
        <v>0</v>
      </c>
    </row>
    <row r="59" spans="1:13" ht="18" hidden="1" customHeight="1" outlineLevel="1" thickBot="1">
      <c r="A59" s="369" t="s">
        <v>337</v>
      </c>
      <c r="B59" s="705">
        <f>D59+F59+H59+J59+L59</f>
        <v>0</v>
      </c>
      <c r="C59" s="706"/>
      <c r="D59" s="637">
        <f>D54+D56+E58</f>
        <v>0</v>
      </c>
      <c r="E59" s="638"/>
      <c r="F59" s="637">
        <f>G58+F56+F54</f>
        <v>0</v>
      </c>
      <c r="G59" s="638"/>
      <c r="H59" s="637">
        <f>H54+H56+I58</f>
        <v>0</v>
      </c>
      <c r="I59" s="638"/>
      <c r="J59" s="637">
        <f>J54+J56+K58</f>
        <v>0</v>
      </c>
      <c r="K59" s="638"/>
      <c r="L59" s="637">
        <f>L54+L56+M58</f>
        <v>0</v>
      </c>
      <c r="M59" s="638"/>
    </row>
    <row r="60" spans="1:13" ht="18" customHeight="1" collapsed="1" thickBot="1">
      <c r="A60" s="372" t="str">
        <f>'Form.A1- Partenaires'!B19</f>
        <v>Industriel 5</v>
      </c>
      <c r="B60" s="668"/>
      <c r="C60" s="669"/>
      <c r="D60" s="670"/>
      <c r="E60" s="671"/>
      <c r="F60" s="670"/>
      <c r="G60" s="671"/>
      <c r="H60" s="670"/>
      <c r="I60" s="671"/>
      <c r="J60" s="670"/>
      <c r="K60" s="671"/>
      <c r="L60" s="670"/>
      <c r="M60" s="671"/>
    </row>
    <row r="61" spans="1:13" ht="15.5" hidden="1" outlineLevel="1">
      <c r="A61" s="363" t="s">
        <v>29</v>
      </c>
      <c r="B61" s="645">
        <f>D61+F61+H61+J61+L61</f>
        <v>0</v>
      </c>
      <c r="C61" s="646"/>
      <c r="D61" s="505"/>
      <c r="E61" s="384" t="e">
        <f>D61/($B$33+$B$40+$B$47+$B$54+$B$61+$B$68+$B$75+$B$82+$B$89+$B$96)</f>
        <v>#DIV/0!</v>
      </c>
      <c r="F61" s="505"/>
      <c r="G61" s="384" t="e">
        <f>F61/($B$33+$B$40+$B$47+$B$54+$B$61+$B$68+$B$75+$B$82+$B$89+$B$96)</f>
        <v>#DIV/0!</v>
      </c>
      <c r="H61" s="505"/>
      <c r="I61" s="384" t="e">
        <f>H61/($B$33+$B$40+$B$47+$B$54+$B$61+$B$68+$B$75+$B$82+$B$89+$B$96)</f>
        <v>#DIV/0!</v>
      </c>
      <c r="J61" s="505"/>
      <c r="K61" s="384" t="e">
        <f>J61/($B$33+$B$40+$B$47+$B$54+$B$61+$B$68+$B$75+$B$82+$B$89+$B$96)</f>
        <v>#DIV/0!</v>
      </c>
      <c r="L61" s="505"/>
      <c r="M61" s="384" t="e">
        <f>L61/($B$33+$B$40+$B$47+$B$54+$B$61+$B$68+$B$75+$B$82+$B$89+$B$96)</f>
        <v>#DIV/0!</v>
      </c>
    </row>
    <row r="62" spans="1:13" ht="15.5" hidden="1" outlineLevel="1">
      <c r="A62" s="363" t="s">
        <v>290</v>
      </c>
      <c r="B62" s="364">
        <v>3.4000000000000002E-2</v>
      </c>
      <c r="C62" s="365">
        <f>D62+F62+H62+J62+M62</f>
        <v>0</v>
      </c>
      <c r="D62" s="635">
        <f>IF(D61=0,0,D61/B61*B62*$B$17*B64)</f>
        <v>0</v>
      </c>
      <c r="E62" s="642"/>
      <c r="F62" s="635">
        <f>IF(F61=0,0,F61/B61*B62*$B$17*B64)</f>
        <v>0</v>
      </c>
      <c r="G62" s="642"/>
      <c r="H62" s="635">
        <f>IF(H61=0,0,H61/B61*B62*$B$17*B64)</f>
        <v>0</v>
      </c>
      <c r="I62" s="642"/>
      <c r="J62" s="635">
        <f>IF(J61=0,0,J61/B61*B62*$B$17*B64)</f>
        <v>0</v>
      </c>
      <c r="K62" s="642"/>
      <c r="L62" s="635">
        <f>IF(L61=0,0,L61/B61*B62*$B$17*B64)</f>
        <v>0</v>
      </c>
      <c r="M62" s="642"/>
    </row>
    <row r="63" spans="1:13" ht="15.5" hidden="1" outlineLevel="1">
      <c r="A63" s="363" t="s">
        <v>22</v>
      </c>
      <c r="B63" s="366">
        <v>3.4000000000000002E-2</v>
      </c>
      <c r="C63" s="367">
        <f>D63+F63+H63+K63</f>
        <v>0</v>
      </c>
      <c r="D63" s="635">
        <f>IF(($C$34+$C$41+$C$48+$C$55+$C$62+$C$69+$C$76+$C$83+$C$90+$C$97)&gt;20000,(20000*E61),D62)</f>
        <v>0</v>
      </c>
      <c r="E63" s="642"/>
      <c r="F63" s="635">
        <f>IF(($C$34+$C$41+$C$48+$C$55+$C$62+$C$69+$C$76+$C$83+$C$90+$C$97)&gt;20000,(20000*G61),F62)</f>
        <v>0</v>
      </c>
      <c r="G63" s="642"/>
      <c r="H63" s="635">
        <f>IF(($C$34+$C$41+$C$48+$C$55+$C$62+$C$69+$C$76+$C$83+$C$90+$C$97)&gt;20000,(20000*I61),H62)</f>
        <v>0</v>
      </c>
      <c r="I63" s="642"/>
      <c r="J63" s="635">
        <f>IF(($C$34+$C$41+$C$48+$C$55+$C$62+$C$69+$C$76+$C$83+$C$90+$C$97)&gt;20000,(20000*K61),J62)</f>
        <v>0</v>
      </c>
      <c r="K63" s="642"/>
      <c r="L63" s="635">
        <f>IF(($C$34+$C$41+$C$48+$C$55+$C$62+$C$69+$C$76+$C$83+$C$90+$C$97)&gt;20000,(20000*M61),L62)</f>
        <v>0</v>
      </c>
      <c r="M63" s="642"/>
    </row>
    <row r="64" spans="1:13" ht="16.5" hidden="1" customHeight="1" outlineLevel="1">
      <c r="A64" s="368" t="s">
        <v>20</v>
      </c>
      <c r="B64" s="656" t="e">
        <f>B61/$B$102</f>
        <v>#DIV/0!</v>
      </c>
      <c r="C64" s="657"/>
      <c r="D64" s="639" t="e">
        <f>IF(B64&lt;80%,"",IF((AND(B71&gt;0%,A3="PME")),"ATTENTION: La contribution du partenaire majoritaire ne pourra pas dépasser 80% de la contribution industrielle totale",""))</f>
        <v>#DIV/0!</v>
      </c>
      <c r="E64" s="640"/>
      <c r="F64" s="640"/>
      <c r="G64" s="640"/>
      <c r="H64" s="640"/>
      <c r="I64" s="640"/>
      <c r="J64" s="640"/>
      <c r="K64" s="640"/>
      <c r="L64" s="640"/>
      <c r="M64" s="641"/>
    </row>
    <row r="65" spans="1:13" ht="15.5" hidden="1" outlineLevel="1">
      <c r="A65" s="363" t="s">
        <v>4</v>
      </c>
      <c r="B65" s="649">
        <f>E65+G65+I65+K65+M65</f>
        <v>0</v>
      </c>
      <c r="C65" s="650"/>
      <c r="D65" s="379">
        <f>'Form.A1- Partenaires'!D34</f>
        <v>0.1</v>
      </c>
      <c r="E65" s="380">
        <f>D65*(E63+D61)</f>
        <v>0</v>
      </c>
      <c r="F65" s="379">
        <f>'Form.A1- Partenaires'!D35</f>
        <v>0</v>
      </c>
      <c r="G65" s="380">
        <f>F65*(G63+F61)</f>
        <v>0</v>
      </c>
      <c r="H65" s="379">
        <f>'Form.A1- Partenaires'!D36</f>
        <v>0</v>
      </c>
      <c r="I65" s="380">
        <f>H65*(H61+H63)</f>
        <v>0</v>
      </c>
      <c r="J65" s="379">
        <f>'Form.A1- Partenaires'!D37</f>
        <v>0</v>
      </c>
      <c r="K65" s="381">
        <f>J65*(K63+J61)</f>
        <v>0</v>
      </c>
      <c r="L65" s="382">
        <f>'Form.A1- Partenaires'!D38</f>
        <v>0</v>
      </c>
      <c r="M65" s="383">
        <f>L65*(M63+L61)</f>
        <v>0</v>
      </c>
    </row>
    <row r="66" spans="1:13" ht="19.5" hidden="1" customHeight="1" outlineLevel="1" thickBot="1">
      <c r="A66" s="373" t="s">
        <v>338</v>
      </c>
      <c r="B66" s="664">
        <f>D66+F66+H66+J66+L66</f>
        <v>0</v>
      </c>
      <c r="C66" s="665"/>
      <c r="D66" s="666">
        <f>D61+D63+E65</f>
        <v>0</v>
      </c>
      <c r="E66" s="667"/>
      <c r="F66" s="666">
        <f>G65+F63+F61</f>
        <v>0</v>
      </c>
      <c r="G66" s="667"/>
      <c r="H66" s="666">
        <f>H61+H63+I65</f>
        <v>0</v>
      </c>
      <c r="I66" s="667"/>
      <c r="J66" s="666">
        <f>J61+K63+J65</f>
        <v>0</v>
      </c>
      <c r="K66" s="667"/>
      <c r="L66" s="666">
        <f>L61+L63+M65</f>
        <v>0</v>
      </c>
      <c r="M66" s="667"/>
    </row>
    <row r="67" spans="1:13" ht="17.25" customHeight="1" collapsed="1" thickBot="1">
      <c r="A67" s="370" t="str">
        <f>'Form.A1- Partenaires'!B20</f>
        <v>Industriel 6</v>
      </c>
      <c r="B67" s="660"/>
      <c r="C67" s="661"/>
      <c r="D67" s="662"/>
      <c r="E67" s="663"/>
      <c r="F67" s="662"/>
      <c r="G67" s="663"/>
      <c r="H67" s="662"/>
      <c r="I67" s="663"/>
      <c r="J67" s="662"/>
      <c r="K67" s="663"/>
      <c r="L67" s="662"/>
      <c r="M67" s="663"/>
    </row>
    <row r="68" spans="1:13" ht="15.5" hidden="1" outlineLevel="1">
      <c r="A68" s="371" t="s">
        <v>29</v>
      </c>
      <c r="B68" s="746">
        <f>D68+F68+H68+J68+L68</f>
        <v>0</v>
      </c>
      <c r="C68" s="747"/>
      <c r="D68" s="504"/>
      <c r="E68" s="377" t="e">
        <f>D68/($B$33+$B$40+$B$47+$B$54+$B$61+$B$68+$B$75+$B$82+$B$89+$B$96)</f>
        <v>#DIV/0!</v>
      </c>
      <c r="F68" s="504"/>
      <c r="G68" s="377" t="e">
        <f>F68/($B$33+$B$40+$B$47+$B$54+$B$61+$B$68+$B$75+$B$82+$B$89+$B$96)</f>
        <v>#DIV/0!</v>
      </c>
      <c r="H68" s="504"/>
      <c r="I68" s="377" t="e">
        <f>H68/($B$33+$B$40+$B$47+$B$54+$B$61+$B$68+$B$75+$B$82+$B$89+$B$96)</f>
        <v>#DIV/0!</v>
      </c>
      <c r="J68" s="504"/>
      <c r="K68" s="377" t="e">
        <f>J68/($B$33+$B$40+$B$47+$B$54+$B$61+$B$68+$B$75+$B$82+$B$89+$B$96)</f>
        <v>#DIV/0!</v>
      </c>
      <c r="L68" s="504"/>
      <c r="M68" s="378" t="e">
        <f>L68/($B$33+$B$40+$B$47+$B$54+$B$61+$B$68+$B$75+$B$82+$B$89+$B$96)</f>
        <v>#DIV/0!</v>
      </c>
    </row>
    <row r="69" spans="1:13" ht="15.5" hidden="1" outlineLevel="1">
      <c r="A69" s="363" t="s">
        <v>290</v>
      </c>
      <c r="B69" s="364">
        <v>3.4000000000000002E-2</v>
      </c>
      <c r="C69" s="365">
        <f>D69+F69+H69+J69+M69</f>
        <v>0</v>
      </c>
      <c r="D69" s="635">
        <f>IF(D68=0,0,D68/B68*B69*$B$17*B71)</f>
        <v>0</v>
      </c>
      <c r="E69" s="642"/>
      <c r="F69" s="635">
        <f>IF(F68=0,0,F68/B68*B69*$B$17*B71)</f>
        <v>0</v>
      </c>
      <c r="G69" s="642"/>
      <c r="H69" s="635">
        <f>IF(H68=0,0,H68/B68*B69*$B$17*B71)</f>
        <v>0</v>
      </c>
      <c r="I69" s="642"/>
      <c r="J69" s="635">
        <f>IF(J68=0,0,J68/B68*B69*$B$17*B71)</f>
        <v>0</v>
      </c>
      <c r="K69" s="642"/>
      <c r="L69" s="635">
        <f>IF(L68=0,0,L68/B68*B69*$B$17*B71)</f>
        <v>0</v>
      </c>
      <c r="M69" s="636"/>
    </row>
    <row r="70" spans="1:13" ht="15.5" hidden="1" outlineLevel="1">
      <c r="A70" s="363" t="s">
        <v>22</v>
      </c>
      <c r="B70" s="366">
        <v>3.4000000000000002E-2</v>
      </c>
      <c r="C70" s="367">
        <f>D70+F70+H70+K70</f>
        <v>0</v>
      </c>
      <c r="D70" s="635">
        <f>IF(($C$34+$C$41+$C$48+$C$55+$C$62+$C$69+$C$76+$C$83+$C$90+$C$97)&gt;20000,(20000*E68),D69)</f>
        <v>0</v>
      </c>
      <c r="E70" s="642"/>
      <c r="F70" s="635">
        <f>IF(($C$34+$C$41+$C$48+$C$55+$C$62+$C$69+$C$76+$C$83+$C$90+$C$97)&gt;20000,(20000*G68),F69)</f>
        <v>0</v>
      </c>
      <c r="G70" s="642"/>
      <c r="H70" s="635">
        <f>IF(($C$34+$C$41+$C$48+$C$55+$C$62+$C$69+$C$76+$C$83+$C$90+$C$97)&gt;20000,(20000*I68),H69)</f>
        <v>0</v>
      </c>
      <c r="I70" s="642"/>
      <c r="J70" s="635">
        <f>IF(($C$34+$C$41+$C$48+$C$55+$C$62+$C$69+$C$76+$C$83+$C$90+$C$97)&gt;20000,(20000*K68),J69)</f>
        <v>0</v>
      </c>
      <c r="K70" s="642"/>
      <c r="L70" s="635">
        <f>IF(($C$34+$C$41+$C$48+$C$55+$C$62+$C$69+$C$76+$C$83+$C$90+$C$97)&gt;20000,(20000*M68),L69)</f>
        <v>0</v>
      </c>
      <c r="M70" s="636"/>
    </row>
    <row r="71" spans="1:13" ht="16.5" hidden="1" customHeight="1" outlineLevel="1">
      <c r="A71" s="368" t="s">
        <v>20</v>
      </c>
      <c r="B71" s="656" t="e">
        <f>B68/$B$102</f>
        <v>#DIV/0!</v>
      </c>
      <c r="C71" s="657"/>
      <c r="D71" s="639" t="e">
        <f>IF(B71&lt;80%,"",IF((AND(B78&gt;0%,A3="PME")),"ATTENTION: La contribution du partenaire majoritaire ne pourra pas dépasser 80% de la contribution industrielle totale",""))</f>
        <v>#DIV/0!</v>
      </c>
      <c r="E71" s="640"/>
      <c r="F71" s="640"/>
      <c r="G71" s="640"/>
      <c r="H71" s="640"/>
      <c r="I71" s="640"/>
      <c r="J71" s="640"/>
      <c r="K71" s="640"/>
      <c r="L71" s="640"/>
      <c r="M71" s="641"/>
    </row>
    <row r="72" spans="1:13" ht="15.5" hidden="1" outlineLevel="1">
      <c r="A72" s="363" t="s">
        <v>4</v>
      </c>
      <c r="B72" s="649">
        <f>E72+G72+I72+K72+M72</f>
        <v>0</v>
      </c>
      <c r="C72" s="650"/>
      <c r="D72" s="379">
        <f>'Form.A1- Partenaires'!D34</f>
        <v>0.1</v>
      </c>
      <c r="E72" s="380">
        <f>D72*(E70+D68)</f>
        <v>0</v>
      </c>
      <c r="F72" s="379">
        <f>'Form.A1- Partenaires'!D35</f>
        <v>0</v>
      </c>
      <c r="G72" s="380">
        <f>F72*(G70+F68)</f>
        <v>0</v>
      </c>
      <c r="H72" s="379">
        <f>'Form.A1- Partenaires'!D36</f>
        <v>0</v>
      </c>
      <c r="I72" s="380">
        <f>H72*(H68+H70)</f>
        <v>0</v>
      </c>
      <c r="J72" s="379">
        <f>'Form.A1- Partenaires'!D37</f>
        <v>0</v>
      </c>
      <c r="K72" s="381">
        <f>J72*(K70+J68)</f>
        <v>0</v>
      </c>
      <c r="L72" s="382">
        <f>'Form.A1- Partenaires'!D38</f>
        <v>0</v>
      </c>
      <c r="M72" s="383">
        <f>L72*(M70+L68)</f>
        <v>0</v>
      </c>
    </row>
    <row r="73" spans="1:13" ht="17.25" hidden="1" customHeight="1" outlineLevel="1" thickBot="1">
      <c r="A73" s="369" t="s">
        <v>190</v>
      </c>
      <c r="B73" s="705">
        <f>D73+F73+H73+J73+L73</f>
        <v>0</v>
      </c>
      <c r="C73" s="706"/>
      <c r="D73" s="637">
        <f>D68+D70+E72</f>
        <v>0</v>
      </c>
      <c r="E73" s="638"/>
      <c r="F73" s="637">
        <f>G72+F70+F68</f>
        <v>0</v>
      </c>
      <c r="G73" s="638"/>
      <c r="H73" s="637">
        <f>H68+H70+I72</f>
        <v>0</v>
      </c>
      <c r="I73" s="638"/>
      <c r="J73" s="637">
        <f>J68+J70+K72</f>
        <v>0</v>
      </c>
      <c r="K73" s="638"/>
      <c r="L73" s="637">
        <f>L68+L70+M72</f>
        <v>0</v>
      </c>
      <c r="M73" s="638"/>
    </row>
    <row r="74" spans="1:13" ht="18" customHeight="1" collapsed="1" thickBot="1">
      <c r="A74" s="362" t="str">
        <f>'Form.A1- Partenaires'!B21</f>
        <v>Industriel 7</v>
      </c>
      <c r="B74" s="672"/>
      <c r="C74" s="673"/>
      <c r="D74" s="647"/>
      <c r="E74" s="648"/>
      <c r="F74" s="647"/>
      <c r="G74" s="648"/>
      <c r="H74" s="647"/>
      <c r="I74" s="648"/>
      <c r="J74" s="647"/>
      <c r="K74" s="648"/>
      <c r="L74" s="647"/>
      <c r="M74" s="648"/>
    </row>
    <row r="75" spans="1:13" ht="15.5" hidden="1" outlineLevel="1">
      <c r="A75" s="363" t="s">
        <v>29</v>
      </c>
      <c r="B75" s="645">
        <f>D75+F75+H75+J75+L75</f>
        <v>0</v>
      </c>
      <c r="C75" s="646"/>
      <c r="D75" s="505"/>
      <c r="E75" s="384" t="e">
        <f>D75/($B$33+$B$40+$B$47+$B$54+$B$61+$B$68+$B$75+$B$82+$B$89+$B$96)</f>
        <v>#DIV/0!</v>
      </c>
      <c r="F75" s="505"/>
      <c r="G75" s="384" t="e">
        <f>F75/($B$33+$B$40+$B$47+$B$54+$B$61+$B$68+$B$75+$B$82+$B$89+$B$96)</f>
        <v>#DIV/0!</v>
      </c>
      <c r="H75" s="505"/>
      <c r="I75" s="384" t="e">
        <f>H75/($B$33+$B$40+$B$47+$B$54+$B$61+$B$68+$B$75+$B$82+$B$89+$B$96)</f>
        <v>#DIV/0!</v>
      </c>
      <c r="J75" s="505"/>
      <c r="K75" s="384" t="e">
        <f>J75/($B$33+$B$40+$B$47+$B$54+$B$61+$B$68+$B$75+$B$82+$B$89+$B$96)</f>
        <v>#DIV/0!</v>
      </c>
      <c r="L75" s="505"/>
      <c r="M75" s="385" t="e">
        <f>L75/($B$33+$B$40+$B$47+$B$54+$B$61+$B$68+$B$75+$B$82+$B$89+$B$96)</f>
        <v>#DIV/0!</v>
      </c>
    </row>
    <row r="76" spans="1:13" ht="15.5" hidden="1" outlineLevel="1">
      <c r="A76" s="363" t="s">
        <v>290</v>
      </c>
      <c r="B76" s="364">
        <v>3.4000000000000002E-2</v>
      </c>
      <c r="C76" s="365">
        <f>D76+F76+H76+J76+M76</f>
        <v>0</v>
      </c>
      <c r="D76" s="635">
        <f>IF(D75=0,0,D75/B75*B76*$B$17*B78)</f>
        <v>0</v>
      </c>
      <c r="E76" s="642"/>
      <c r="F76" s="635">
        <f>IF(F75=0,0,F75/B75*B76*$B$17*B78)</f>
        <v>0</v>
      </c>
      <c r="G76" s="642"/>
      <c r="H76" s="635">
        <f>IF(H75=0,0,H75/B75*B76*$B$17*B78)</f>
        <v>0</v>
      </c>
      <c r="I76" s="642"/>
      <c r="J76" s="635">
        <f>IF(J75=0,0,J75/B75*B76*$B$17*B78)</f>
        <v>0</v>
      </c>
      <c r="K76" s="642"/>
      <c r="L76" s="635">
        <f>IF(L75=0,0,L75/B75*B76*$B$17*B78)</f>
        <v>0</v>
      </c>
      <c r="M76" s="636"/>
    </row>
    <row r="77" spans="1:13" ht="15.5" hidden="1" outlineLevel="1">
      <c r="A77" s="363" t="s">
        <v>22</v>
      </c>
      <c r="B77" s="366">
        <v>3.4000000000000002E-2</v>
      </c>
      <c r="C77" s="367">
        <f>D77+F77+H77+K77</f>
        <v>0</v>
      </c>
      <c r="D77" s="635">
        <f>IF(($C$34+$C$41+$C$48+$C$55+$C$62+$C$69+$C$76+$C$83+$C$90+$C$97)&gt;20000,(20000*E75),D76)</f>
        <v>0</v>
      </c>
      <c r="E77" s="642"/>
      <c r="F77" s="635">
        <f>IF(($C$34+$C$41+$C$48+$C$55+$C$62+$C$69+$C$76+$C$83+$C$90+$C$97)&gt;20000,(20000*G75),F76)</f>
        <v>0</v>
      </c>
      <c r="G77" s="642"/>
      <c r="H77" s="635">
        <f>IF(($C$34+$C$41+$C$48+$C$55+$C$62+$C$69+$C$76+$C$83+$C$90+$C$97)&gt;20000,(20000*I75),H76)</f>
        <v>0</v>
      </c>
      <c r="I77" s="642"/>
      <c r="J77" s="635">
        <f>IF(($C$34+$C$41+$C$48+$C$55+$C$62+$C$69+$C$76+$C$83+$C$90+$C$97)&gt;20000,(20000*K75),J76)</f>
        <v>0</v>
      </c>
      <c r="K77" s="642"/>
      <c r="L77" s="635">
        <f>IF(($C$34+$C$41+$C$48+$C$55+$C$62+$C$69+$C$76+$C$83+$C$90+$C$97)&gt;20000,(20000*M75),L76)</f>
        <v>0</v>
      </c>
      <c r="M77" s="636"/>
    </row>
    <row r="78" spans="1:13" ht="16.5" hidden="1" customHeight="1" outlineLevel="1">
      <c r="A78" s="368" t="s">
        <v>20</v>
      </c>
      <c r="B78" s="656" t="e">
        <f>B75/$B$102</f>
        <v>#DIV/0!</v>
      </c>
      <c r="C78" s="657"/>
      <c r="D78" s="639" t="e">
        <f>IF(B78&lt;80%,"",IF((AND(B82&gt;0%,A3="PME")),"ATTENTION: La contribution du partenaire majoritaire ne pourra pas dépasser 80% de la contribution industrielle totale",""))</f>
        <v>#DIV/0!</v>
      </c>
      <c r="E78" s="640"/>
      <c r="F78" s="640"/>
      <c r="G78" s="640"/>
      <c r="H78" s="640"/>
      <c r="I78" s="640"/>
      <c r="J78" s="640"/>
      <c r="K78" s="640"/>
      <c r="L78" s="640"/>
      <c r="M78" s="641"/>
    </row>
    <row r="79" spans="1:13" ht="15.5" hidden="1" outlineLevel="1">
      <c r="A79" s="363" t="s">
        <v>4</v>
      </c>
      <c r="B79" s="649">
        <f>E79+G79+I79+K79+M79</f>
        <v>0</v>
      </c>
      <c r="C79" s="650"/>
      <c r="D79" s="379">
        <f>'Form.A1- Partenaires'!D34</f>
        <v>0.1</v>
      </c>
      <c r="E79" s="380">
        <f>D79*(E77+D75)</f>
        <v>0</v>
      </c>
      <c r="F79" s="379">
        <f>'Form.A1- Partenaires'!D35</f>
        <v>0</v>
      </c>
      <c r="G79" s="380">
        <f>F79*(G77+F75)</f>
        <v>0</v>
      </c>
      <c r="H79" s="379">
        <f>'Form.A1- Partenaires'!D36</f>
        <v>0</v>
      </c>
      <c r="I79" s="380">
        <f>H79*(H75+H77)</f>
        <v>0</v>
      </c>
      <c r="J79" s="379">
        <f>'Form.A1- Partenaires'!D37</f>
        <v>0</v>
      </c>
      <c r="K79" s="381">
        <f>J79*(K77+J75)</f>
        <v>0</v>
      </c>
      <c r="L79" s="382">
        <f>'Form.A1- Partenaires'!D38</f>
        <v>0</v>
      </c>
      <c r="M79" s="383">
        <f>L79*(M77+L75)</f>
        <v>0</v>
      </c>
    </row>
    <row r="80" spans="1:13" ht="15" hidden="1" customHeight="1" outlineLevel="1" thickBot="1">
      <c r="A80" s="369" t="s">
        <v>190</v>
      </c>
      <c r="B80" s="705">
        <f>D80+F80+H80+J80+L80</f>
        <v>0</v>
      </c>
      <c r="C80" s="706"/>
      <c r="D80" s="637">
        <f>D75+D77+E79</f>
        <v>0</v>
      </c>
      <c r="E80" s="638"/>
      <c r="F80" s="637">
        <f>G79+F77+F75</f>
        <v>0</v>
      </c>
      <c r="G80" s="638"/>
      <c r="H80" s="637">
        <f>H75+H77+I79</f>
        <v>0</v>
      </c>
      <c r="I80" s="638"/>
      <c r="J80" s="637">
        <f>J75+J77+K79</f>
        <v>0</v>
      </c>
      <c r="K80" s="638"/>
      <c r="L80" s="637">
        <f>L75+L77+M79</f>
        <v>0</v>
      </c>
      <c r="M80" s="638"/>
    </row>
    <row r="81" spans="1:13" ht="17.25" customHeight="1" collapsed="1" thickBot="1">
      <c r="A81" s="362" t="str">
        <f>'Form.A1- Partenaires'!B22</f>
        <v>Industriel 8</v>
      </c>
      <c r="B81" s="672"/>
      <c r="C81" s="673"/>
      <c r="D81" s="647"/>
      <c r="E81" s="648"/>
      <c r="F81" s="647"/>
      <c r="G81" s="648"/>
      <c r="H81" s="647"/>
      <c r="I81" s="648"/>
      <c r="J81" s="647"/>
      <c r="K81" s="648"/>
      <c r="L81" s="647"/>
      <c r="M81" s="648"/>
    </row>
    <row r="82" spans="1:13" ht="15.5" hidden="1" outlineLevel="1">
      <c r="A82" s="363" t="s">
        <v>29</v>
      </c>
      <c r="B82" s="645">
        <f>D82+F82+H82+J82+L82</f>
        <v>0</v>
      </c>
      <c r="C82" s="646"/>
      <c r="D82" s="505"/>
      <c r="E82" s="384" t="e">
        <f>D82/($B$33+$B$40+$B$47+$B$54+$B$61+$B$68+$B$75+$B$82+$B$89+$B$96)</f>
        <v>#DIV/0!</v>
      </c>
      <c r="F82" s="505"/>
      <c r="G82" s="384" t="e">
        <f>F82/($B$33+$B$40+$B$47+$B$54+$B$61+$B$68+$B$75+$B$82+$B$89+$B$96)</f>
        <v>#DIV/0!</v>
      </c>
      <c r="H82" s="505"/>
      <c r="I82" s="384" t="e">
        <f>H82/($B$33+$B$40+$B$47+$B$54+$B$61+$B$68+$B$75+$B$82+$B$89+$B$96)</f>
        <v>#DIV/0!</v>
      </c>
      <c r="J82" s="505"/>
      <c r="K82" s="384" t="e">
        <f>J82/($B$33+$B$40+$B$47+$B$54+$B$61+$B$68+$B$75+$B$82+$B$89+$B$96)</f>
        <v>#DIV/0!</v>
      </c>
      <c r="L82" s="505"/>
      <c r="M82" s="385" t="e">
        <f>L82/($B$33+$B$40+$B$47+$B$54+$B$61+$B$68+$B$75+$B$82+$B$89+$B$96)</f>
        <v>#DIV/0!</v>
      </c>
    </row>
    <row r="83" spans="1:13" ht="15.5" hidden="1" outlineLevel="1">
      <c r="A83" s="363" t="s">
        <v>290</v>
      </c>
      <c r="B83" s="364">
        <v>3.4000000000000002E-2</v>
      </c>
      <c r="C83" s="365">
        <f>D83+F83+H83+J83+M83</f>
        <v>0</v>
      </c>
      <c r="D83" s="635">
        <f>IF(D82=0,0,D82/B82*B83*$B$17*B85)</f>
        <v>0</v>
      </c>
      <c r="E83" s="642"/>
      <c r="F83" s="635">
        <f>IF(F82=0,0,F82/B82*B83*$B$17*B85)</f>
        <v>0</v>
      </c>
      <c r="G83" s="642"/>
      <c r="H83" s="635">
        <f>IF(H82=0,0,H82/B82*B83*$B$17*B85)</f>
        <v>0</v>
      </c>
      <c r="I83" s="642"/>
      <c r="J83" s="635">
        <f>IF(J82=0,0,J82/B82*B83*$B$17*B85)</f>
        <v>0</v>
      </c>
      <c r="K83" s="642"/>
      <c r="L83" s="635">
        <f>IF(L82=0,0,L82/B82*B83*$B$17*B85)</f>
        <v>0</v>
      </c>
      <c r="M83" s="636"/>
    </row>
    <row r="84" spans="1:13" ht="15.5" hidden="1" outlineLevel="1">
      <c r="A84" s="363" t="s">
        <v>22</v>
      </c>
      <c r="B84" s="366">
        <v>3.4000000000000002E-2</v>
      </c>
      <c r="C84" s="367">
        <f>D84+F84+H84+K84</f>
        <v>0</v>
      </c>
      <c r="D84" s="635">
        <f>IF(($C$34+$C$41+$C$48+$C$55+$C$62+$C$69+$C$76+$C$83+$C$90+$C$97)&gt;20000,(20000*E82),D83)</f>
        <v>0</v>
      </c>
      <c r="E84" s="642"/>
      <c r="F84" s="635">
        <f>IF(($C$34+$C$41+$C$48+$C$55+$C$62+$C$69+$C$76+$C$83+$C$90+$C$97)&gt;20000,(20000*G82),F83)</f>
        <v>0</v>
      </c>
      <c r="G84" s="642"/>
      <c r="H84" s="635">
        <f>IF(($C$34+$C$41+$C$48+$C$55+$C$62+$C$69+$C$76+$C$83+$C$90+$C$97)&gt;20000,(20000*I82),H83)</f>
        <v>0</v>
      </c>
      <c r="I84" s="642"/>
      <c r="J84" s="635">
        <f>IF(($C$34+$C$41+$C$48+$C$55+$C$62+$C$69+$C$76+$C$83+$C$90+$C$97)&gt;20000,(20000*K82),J83)</f>
        <v>0</v>
      </c>
      <c r="K84" s="642"/>
      <c r="L84" s="635">
        <f>IF(($C$34+$C$41+$C$48+$C$55+$C$62+$C$69+$C$76+$C$83+$C$90+$C$97)&gt;20000,(20000*M82),L83)</f>
        <v>0</v>
      </c>
      <c r="M84" s="636"/>
    </row>
    <row r="85" spans="1:13" ht="16.5" hidden="1" customHeight="1" outlineLevel="1">
      <c r="A85" s="368" t="s">
        <v>20</v>
      </c>
      <c r="B85" s="656" t="e">
        <f>B82/$B$102</f>
        <v>#DIV/0!</v>
      </c>
      <c r="C85" s="657"/>
      <c r="D85" s="639" t="e">
        <f>IF(B85&lt;80%,"",IF((AND(B92&gt;0%,A3="PME")),"ATTENTION: La contribution du partenaire majoritaire ne pourra pas dépasser 80% de la contribution industrielle totale",""))</f>
        <v>#DIV/0!</v>
      </c>
      <c r="E85" s="640"/>
      <c r="F85" s="640"/>
      <c r="G85" s="640"/>
      <c r="H85" s="640"/>
      <c r="I85" s="640"/>
      <c r="J85" s="640"/>
      <c r="K85" s="640"/>
      <c r="L85" s="640"/>
      <c r="M85" s="641"/>
    </row>
    <row r="86" spans="1:13" ht="15.5" hidden="1" outlineLevel="1">
      <c r="A86" s="363" t="s">
        <v>4</v>
      </c>
      <c r="B86" s="649">
        <f>E86+G86+I86+K86+M86</f>
        <v>0</v>
      </c>
      <c r="C86" s="650"/>
      <c r="D86" s="379">
        <f>'Form.A1- Partenaires'!D34</f>
        <v>0.1</v>
      </c>
      <c r="E86" s="380">
        <f>D86*(E84+D82)</f>
        <v>0</v>
      </c>
      <c r="F86" s="379">
        <f>'Form.A1- Partenaires'!D35</f>
        <v>0</v>
      </c>
      <c r="G86" s="380">
        <f>F86*(G84+F82)</f>
        <v>0</v>
      </c>
      <c r="H86" s="379">
        <f>'Form.A1- Partenaires'!D36</f>
        <v>0</v>
      </c>
      <c r="I86" s="380">
        <f>H86*(H82+H84)</f>
        <v>0</v>
      </c>
      <c r="J86" s="379">
        <f>'Form.A1- Partenaires'!D37</f>
        <v>0</v>
      </c>
      <c r="K86" s="381">
        <f>J86*(K84+J82)</f>
        <v>0</v>
      </c>
      <c r="L86" s="382">
        <f>'Form.A1- Partenaires'!D38</f>
        <v>0</v>
      </c>
      <c r="M86" s="383">
        <f>L86*(M84+L82)</f>
        <v>0</v>
      </c>
    </row>
    <row r="87" spans="1:13" ht="19.5" hidden="1" customHeight="1" outlineLevel="1" thickBot="1">
      <c r="A87" s="369" t="s">
        <v>190</v>
      </c>
      <c r="B87" s="705">
        <f>D87+F87+H87+J87+L87</f>
        <v>0</v>
      </c>
      <c r="C87" s="706"/>
      <c r="D87" s="637">
        <f>D82+D84+E86</f>
        <v>0</v>
      </c>
      <c r="E87" s="638"/>
      <c r="F87" s="637">
        <f>G86+F84+F82</f>
        <v>0</v>
      </c>
      <c r="G87" s="638"/>
      <c r="H87" s="637">
        <f>H82+H84+I86</f>
        <v>0</v>
      </c>
      <c r="I87" s="638"/>
      <c r="J87" s="637">
        <f>J82+J84+K86</f>
        <v>0</v>
      </c>
      <c r="K87" s="638"/>
      <c r="L87" s="637">
        <f>L82+L84+M86</f>
        <v>0</v>
      </c>
      <c r="M87" s="638"/>
    </row>
    <row r="88" spans="1:13" ht="15.75" customHeight="1" collapsed="1" thickBot="1">
      <c r="A88" s="362" t="str">
        <f>'Form.A1- Partenaires'!B23</f>
        <v>Industriel 9</v>
      </c>
      <c r="B88" s="672"/>
      <c r="C88" s="673"/>
      <c r="D88" s="647"/>
      <c r="E88" s="648"/>
      <c r="F88" s="647"/>
      <c r="G88" s="648"/>
      <c r="H88" s="647"/>
      <c r="I88" s="648"/>
      <c r="J88" s="647"/>
      <c r="K88" s="648"/>
      <c r="L88" s="647"/>
      <c r="M88" s="648"/>
    </row>
    <row r="89" spans="1:13" ht="15.75" hidden="1" customHeight="1" outlineLevel="1">
      <c r="A89" s="363" t="s">
        <v>29</v>
      </c>
      <c r="B89" s="645">
        <f>D89+F89+H89+J89+L89</f>
        <v>0</v>
      </c>
      <c r="C89" s="646"/>
      <c r="D89" s="505"/>
      <c r="E89" s="384" t="e">
        <f>D89/($B$33+$B$40+$B$47+$B$54+$B$61+$B$68+$B$75+$B$82+$B$89+$B$96)</f>
        <v>#DIV/0!</v>
      </c>
      <c r="F89" s="505"/>
      <c r="G89" s="384" t="e">
        <f>F89/($B$33+$B$40+$B$47+$B$54+$B$61+$B$68+$B$75+$B$82+$B$89+$B$96)</f>
        <v>#DIV/0!</v>
      </c>
      <c r="H89" s="505"/>
      <c r="I89" s="384" t="e">
        <f>H89/($B$33+$B$40+$B$47+$B$54+$B$61+$B$68+$B$75+$B$82+$B$89+$B$96)</f>
        <v>#DIV/0!</v>
      </c>
      <c r="J89" s="505"/>
      <c r="K89" s="384" t="e">
        <f>J89/($B$33+$B$40+$B$47+$B$54+$B$61+$B$68+$B$75+$B$82+$B$89+$B$96)</f>
        <v>#DIV/0!</v>
      </c>
      <c r="L89" s="505"/>
      <c r="M89" s="385" t="e">
        <f>L89/($B$33+$B$40+$B$47+$B$54+$B$61+$B$68+$B$75+$B$82+$B$89+$B$96)</f>
        <v>#DIV/0!</v>
      </c>
    </row>
    <row r="90" spans="1:13" ht="15.75" hidden="1" customHeight="1" outlineLevel="1">
      <c r="A90" s="363" t="s">
        <v>290</v>
      </c>
      <c r="B90" s="364">
        <v>3.4000000000000002E-2</v>
      </c>
      <c r="C90" s="365">
        <f>D90+F90+H90+J90+M90</f>
        <v>0</v>
      </c>
      <c r="D90" s="635">
        <f>IF(D89=0,0,D89/B89*B90*$B$17*B92)</f>
        <v>0</v>
      </c>
      <c r="E90" s="642"/>
      <c r="F90" s="635">
        <f>IF(F89=0,0,F89/B89*B90*$B$17*B92)</f>
        <v>0</v>
      </c>
      <c r="G90" s="642"/>
      <c r="H90" s="635">
        <f>IF(H89=0,0,H89/B89*B90*$B$17*B92)</f>
        <v>0</v>
      </c>
      <c r="I90" s="642"/>
      <c r="J90" s="635">
        <f>IF(J89=0,0,J89/B89*B90*$B$17*B92)</f>
        <v>0</v>
      </c>
      <c r="K90" s="642"/>
      <c r="L90" s="635">
        <f>IF(L89=0,0,L89/B89*B90*$B$17*B92)</f>
        <v>0</v>
      </c>
      <c r="M90" s="636"/>
    </row>
    <row r="91" spans="1:13" ht="16.5" hidden="1" customHeight="1" outlineLevel="1">
      <c r="A91" s="363" t="s">
        <v>22</v>
      </c>
      <c r="B91" s="366">
        <v>3.4000000000000002E-2</v>
      </c>
      <c r="C91" s="367">
        <f>D91+F91+H91+K91</f>
        <v>0</v>
      </c>
      <c r="D91" s="635">
        <f>IF(($C$34+$C$41+$C$48+$C$55+$C$62+$C$69+$C$76+$C$83+$C$90+$C$97)&gt;20000,(20000*E89),D90)</f>
        <v>0</v>
      </c>
      <c r="E91" s="642"/>
      <c r="F91" s="635">
        <f>IF(($C$34+$C$41+$C$48+$C$55+$C$62+$C$69+$C$76+$C$83+$C$90+$C$97)&gt;20000,(20000*G89),F90)</f>
        <v>0</v>
      </c>
      <c r="G91" s="642"/>
      <c r="H91" s="635">
        <f>IF(($C$34+$C$41+$C$48+$C$55+$C$62+$C$69+$C$76+$C$83+$C$90+$C$97)&gt;20000,(20000*I89),H90)</f>
        <v>0</v>
      </c>
      <c r="I91" s="642"/>
      <c r="J91" s="635">
        <f>IF(($C$34+$C$41+$C$48+$C$55+$C$62+$C$69+$C$76+$C$83+$C$90+$C$97)&gt;20000,(20000*K89),J90)</f>
        <v>0</v>
      </c>
      <c r="K91" s="642"/>
      <c r="L91" s="635">
        <f>IF(($C$34+$C$41+$C$48+$C$55+$C$62+$C$69+$C$76+$C$83+$C$90+$C$97)&gt;20000,(20000*M89),L90)</f>
        <v>0</v>
      </c>
      <c r="M91" s="636"/>
    </row>
    <row r="92" spans="1:13" ht="16.5" hidden="1" customHeight="1" outlineLevel="1">
      <c r="A92" s="368" t="s">
        <v>20</v>
      </c>
      <c r="B92" s="656" t="e">
        <f>B89/$B$102</f>
        <v>#DIV/0!</v>
      </c>
      <c r="C92" s="657"/>
      <c r="D92" s="639" t="e">
        <f>IF(B92&lt;80%,"",IF((AND(B99&gt;0%,A3="PME")),"ATTENTION: La contribution du partenaire majoritaire ne pourra pas dépasser 80% de la contribution industrielle totale",""))</f>
        <v>#DIV/0!</v>
      </c>
      <c r="E92" s="640"/>
      <c r="F92" s="640"/>
      <c r="G92" s="640"/>
      <c r="H92" s="640"/>
      <c r="I92" s="640"/>
      <c r="J92" s="640"/>
      <c r="K92" s="640"/>
      <c r="L92" s="640"/>
      <c r="M92" s="641"/>
    </row>
    <row r="93" spans="1:13" ht="18" hidden="1" customHeight="1" outlineLevel="1">
      <c r="A93" s="363" t="s">
        <v>4</v>
      </c>
      <c r="B93" s="649">
        <f>E93+G93+I93+K93+M93</f>
        <v>0</v>
      </c>
      <c r="C93" s="650"/>
      <c r="D93" s="379">
        <f>'Form.A1- Partenaires'!D34</f>
        <v>0.1</v>
      </c>
      <c r="E93" s="380">
        <f>D93*(E91+D89)</f>
        <v>0</v>
      </c>
      <c r="F93" s="379">
        <f>'Form.A1- Partenaires'!D35</f>
        <v>0</v>
      </c>
      <c r="G93" s="380">
        <f>F93*(G91+F89)</f>
        <v>0</v>
      </c>
      <c r="H93" s="379">
        <f>'Form.A1- Partenaires'!D36</f>
        <v>0</v>
      </c>
      <c r="I93" s="380">
        <f>H93*(H89+H91)</f>
        <v>0</v>
      </c>
      <c r="J93" s="379">
        <f>'Form.A1- Partenaires'!D37</f>
        <v>0</v>
      </c>
      <c r="K93" s="381">
        <f>J93*(K91+J89)</f>
        <v>0</v>
      </c>
      <c r="L93" s="382">
        <f>'Form.A1- Partenaires'!D38</f>
        <v>0</v>
      </c>
      <c r="M93" s="383">
        <f>L93*(M91+L89)</f>
        <v>0</v>
      </c>
    </row>
    <row r="94" spans="1:13" ht="19.5" hidden="1" customHeight="1" outlineLevel="1" thickBot="1">
      <c r="A94" s="369" t="s">
        <v>190</v>
      </c>
      <c r="B94" s="705">
        <f>D94+F94+H94+J94+L94</f>
        <v>0</v>
      </c>
      <c r="C94" s="706"/>
      <c r="D94" s="637">
        <f>D89+D91+E93</f>
        <v>0</v>
      </c>
      <c r="E94" s="638"/>
      <c r="F94" s="637">
        <f>G93+F91+F89</f>
        <v>0</v>
      </c>
      <c r="G94" s="638"/>
      <c r="H94" s="637">
        <f>H89+H91+I93</f>
        <v>0</v>
      </c>
      <c r="I94" s="638"/>
      <c r="J94" s="637">
        <f>J89+J91+K93</f>
        <v>0</v>
      </c>
      <c r="K94" s="638"/>
      <c r="L94" s="637">
        <f>L89+L91+M93</f>
        <v>0</v>
      </c>
      <c r="M94" s="638"/>
    </row>
    <row r="95" spans="1:13" ht="16" customHeight="1" collapsed="1">
      <c r="A95" s="362" t="str">
        <f>'Form.A1- Partenaires'!B24</f>
        <v>Industriel 10</v>
      </c>
      <c r="B95" s="672"/>
      <c r="C95" s="673"/>
      <c r="D95" s="647"/>
      <c r="E95" s="648"/>
      <c r="F95" s="647"/>
      <c r="G95" s="648"/>
      <c r="H95" s="647"/>
      <c r="I95" s="648"/>
      <c r="J95" s="647"/>
      <c r="K95" s="648"/>
      <c r="L95" s="647"/>
      <c r="M95" s="648"/>
    </row>
    <row r="96" spans="1:13" ht="15.5" hidden="1" outlineLevel="1">
      <c r="A96" s="363" t="s">
        <v>29</v>
      </c>
      <c r="B96" s="645">
        <f>D96+F96+H96+J96+L96</f>
        <v>0</v>
      </c>
      <c r="C96" s="646"/>
      <c r="D96" s="505"/>
      <c r="E96" s="384" t="e">
        <f>D96/($B$33+$B$40+$B$47+$B$54+$B$61+$B$68+$B$75+$B$82+$B$89+$B$96)</f>
        <v>#DIV/0!</v>
      </c>
      <c r="F96" s="505"/>
      <c r="G96" s="384" t="e">
        <f>F96/($B$33+$B$40+$B$47+$B$54+$B$61+$B$68+$B$75+$B$82+$B$89+$B$96)</f>
        <v>#DIV/0!</v>
      </c>
      <c r="H96" s="505"/>
      <c r="I96" s="384" t="e">
        <f>H96/($B$33+$B$40+$B$47+$B$54+$B$61+$B$68+$B$75+$B$82+$B$89+$B$96)</f>
        <v>#DIV/0!</v>
      </c>
      <c r="J96" s="505"/>
      <c r="K96" s="384" t="e">
        <f>J96/($B$33+$B$40+$B$47+$B$54+$B$61+$B$68+$B$75+$B$82+$B$89+$B$96)</f>
        <v>#DIV/0!</v>
      </c>
      <c r="L96" s="505"/>
      <c r="M96" s="385" t="e">
        <f>L96/($B$33+$B$40+$B$47+$B$54+$B$61+$B$68+$B$75+$B$82+$B$89+$B$96)</f>
        <v>#DIV/0!</v>
      </c>
    </row>
    <row r="97" spans="1:14" ht="15.5" hidden="1" outlineLevel="1">
      <c r="A97" s="363" t="s">
        <v>290</v>
      </c>
      <c r="B97" s="364">
        <v>3.4000000000000002E-2</v>
      </c>
      <c r="C97" s="365">
        <f>D97+F97+H97+J97+M97</f>
        <v>0</v>
      </c>
      <c r="D97" s="635">
        <f>IF(D96=0,0,D96/B96*B97*$B$17*B99)</f>
        <v>0</v>
      </c>
      <c r="E97" s="642"/>
      <c r="F97" s="635">
        <f>IF(F96=0,0,F96/B96*B97*$B$17*B99)</f>
        <v>0</v>
      </c>
      <c r="G97" s="642"/>
      <c r="H97" s="635">
        <f>IF(H96=0,0,H96/B96*B97*$B$17*B99)</f>
        <v>0</v>
      </c>
      <c r="I97" s="642"/>
      <c r="J97" s="635">
        <f>IF(J96=0,0,J96/B96*B97*$B$17*B99)</f>
        <v>0</v>
      </c>
      <c r="K97" s="642"/>
      <c r="L97" s="635">
        <f>IF(L96=0,0,L96/B96*B97*$B$17*B99)</f>
        <v>0</v>
      </c>
      <c r="M97" s="636"/>
    </row>
    <row r="98" spans="1:14" ht="15.5" hidden="1" outlineLevel="1">
      <c r="A98" s="363" t="s">
        <v>22</v>
      </c>
      <c r="B98" s="366">
        <v>3.4000000000000002E-2</v>
      </c>
      <c r="C98" s="367">
        <f>D98+F98+H98+K98</f>
        <v>0</v>
      </c>
      <c r="D98" s="635">
        <f>IF(($C$34+$C$41+$C$48+$C$55+$C$62+$C$69+$C$76+$C$83+$C$90+$C$97)&gt;20000,(20000*E96),D97)</f>
        <v>0</v>
      </c>
      <c r="E98" s="642"/>
      <c r="F98" s="635">
        <f>IF(($C$34+$C$41+$C$48+$C$55+$C$62+$C$69+$C$76+$C$83+$C$90+$C$97)&gt;20000,(20000*G96),F97)</f>
        <v>0</v>
      </c>
      <c r="G98" s="642"/>
      <c r="H98" s="635">
        <f>IF(($C$34+$C$41+$C$48+$C$55+$C$62+$C$69+$C$76+$C$83+$C$90+$C$97)&gt;20000,(20000*I96),H97)</f>
        <v>0</v>
      </c>
      <c r="I98" s="642"/>
      <c r="J98" s="635">
        <f>IF(($C$34+$C$41+$C$48+$C$55+$C$62+$C$69+$C$76+$C$83+$C$90+$C$97)&gt;20000,(20000*K96),J97)</f>
        <v>0</v>
      </c>
      <c r="K98" s="642"/>
      <c r="L98" s="635">
        <f>IF(($C$34+$C$41+$C$48+$C$55+$C$62+$C$69+$C$76+$C$83+$C$90+$C$97)&gt;20000,(20000*M96),L97)</f>
        <v>0</v>
      </c>
      <c r="M98" s="636"/>
    </row>
    <row r="99" spans="1:14" ht="16.5" hidden="1" customHeight="1" outlineLevel="1">
      <c r="A99" s="368" t="s">
        <v>20</v>
      </c>
      <c r="B99" s="656" t="e">
        <f>B96/$B$102</f>
        <v>#DIV/0!</v>
      </c>
      <c r="C99" s="657"/>
      <c r="D99" s="639" t="e">
        <f>IF(B99&lt;80%,"",IF((AND(B106&gt;0%,A3="PME")),"ATTENTION: La contribution du partenaire majoritaire ne pourra pas dépasser 80% de la contribution industrielle totale",""))</f>
        <v>#DIV/0!</v>
      </c>
      <c r="E99" s="640"/>
      <c r="F99" s="640"/>
      <c r="G99" s="640"/>
      <c r="H99" s="640"/>
      <c r="I99" s="640"/>
      <c r="J99" s="640"/>
      <c r="K99" s="640"/>
      <c r="L99" s="640"/>
      <c r="M99" s="641"/>
    </row>
    <row r="100" spans="1:14" ht="15.5" hidden="1" outlineLevel="1">
      <c r="A100" s="363" t="s">
        <v>4</v>
      </c>
      <c r="B100" s="649">
        <f>E100+G100+I100+K100+M100</f>
        <v>0</v>
      </c>
      <c r="C100" s="650"/>
      <c r="D100" s="379">
        <f>'Form.A1- Partenaires'!D34</f>
        <v>0.1</v>
      </c>
      <c r="E100" s="380">
        <f>D100*(E98+D96)</f>
        <v>0</v>
      </c>
      <c r="F100" s="379">
        <f>'Form.A1- Partenaires'!D35</f>
        <v>0</v>
      </c>
      <c r="G100" s="380">
        <f>F100*(G98+F96)</f>
        <v>0</v>
      </c>
      <c r="H100" s="379">
        <f>'Form.A1- Partenaires'!D36</f>
        <v>0</v>
      </c>
      <c r="I100" s="380">
        <f>H100*(H96+H98)</f>
        <v>0</v>
      </c>
      <c r="J100" s="379">
        <f>'Form.A1- Partenaires'!D37</f>
        <v>0</v>
      </c>
      <c r="K100" s="381">
        <f>J100*(K98+J96)</f>
        <v>0</v>
      </c>
      <c r="L100" s="382">
        <f>'Form.A1- Partenaires'!D38</f>
        <v>0</v>
      </c>
      <c r="M100" s="383">
        <f>L100*(M98+L96)</f>
        <v>0</v>
      </c>
    </row>
    <row r="101" spans="1:14" ht="24" hidden="1" customHeight="1" outlineLevel="1" thickBot="1">
      <c r="A101" s="369" t="s">
        <v>190</v>
      </c>
      <c r="B101" s="705">
        <f>D101+F101+H101+J101+L101</f>
        <v>0</v>
      </c>
      <c r="C101" s="706"/>
      <c r="D101" s="637">
        <f>D96+D98+E100</f>
        <v>0</v>
      </c>
      <c r="E101" s="638"/>
      <c r="F101" s="637">
        <f>G100+F98+F96</f>
        <v>0</v>
      </c>
      <c r="G101" s="638"/>
      <c r="H101" s="637">
        <f>H96+H98+I100</f>
        <v>0</v>
      </c>
      <c r="I101" s="638"/>
      <c r="J101" s="637">
        <f>J96+J98+K100</f>
        <v>0</v>
      </c>
      <c r="K101" s="638"/>
      <c r="L101" s="637">
        <f>L96+L98+M100</f>
        <v>0</v>
      </c>
      <c r="M101" s="638"/>
    </row>
    <row r="102" spans="1:14" ht="29" collapsed="1">
      <c r="A102" s="374" t="s">
        <v>45</v>
      </c>
      <c r="B102" s="707">
        <f>B61+B54+B47+B40+B33+B68+B75+B82+B89+B96</f>
        <v>0</v>
      </c>
      <c r="C102" s="708"/>
      <c r="D102" s="704">
        <f>D61+D54+D47+D40+D33+D68+D75+D82+D89+D96</f>
        <v>0</v>
      </c>
      <c r="E102" s="669"/>
      <c r="F102" s="704">
        <f>F61+F54+F47+F40+F33+F68+F75+F82+F89+F96</f>
        <v>0</v>
      </c>
      <c r="G102" s="669"/>
      <c r="H102" s="704">
        <f>H61+H54+H47+H40+H33+H68+H75+H82+H89+H96</f>
        <v>0</v>
      </c>
      <c r="I102" s="669"/>
      <c r="J102" s="704">
        <f>J61+J54+J47+J40+J33+J68+J75+J82+J89+J96</f>
        <v>0</v>
      </c>
      <c r="K102" s="669"/>
      <c r="L102" s="704">
        <f>L61+L54+L47+L40+L33+L68+L75+L82+L89+L96</f>
        <v>0</v>
      </c>
      <c r="M102" s="669"/>
    </row>
    <row r="103" spans="1:14" ht="22" customHeight="1">
      <c r="A103" s="375" t="s">
        <v>61</v>
      </c>
      <c r="B103" s="719">
        <f>'Form. A5-Contrib. en nature'!B12</f>
        <v>0</v>
      </c>
      <c r="C103" s="720"/>
      <c r="D103" s="716" t="s">
        <v>68</v>
      </c>
      <c r="E103" s="717"/>
      <c r="F103" s="717"/>
      <c r="G103" s="717"/>
      <c r="H103" s="717"/>
      <c r="I103" s="717"/>
      <c r="J103" s="717"/>
      <c r="K103" s="717"/>
      <c r="L103" s="717"/>
      <c r="M103" s="718"/>
    </row>
    <row r="104" spans="1:14" ht="26.5" customHeight="1" thickBot="1">
      <c r="A104" s="376" t="s">
        <v>30</v>
      </c>
      <c r="B104" s="723" t="e">
        <f>IF(A3="PME",0,MIN('Form. A5-Contrib. en nature'!B12,#REF!/4))</f>
        <v>#REF!</v>
      </c>
      <c r="C104" s="724"/>
      <c r="D104" s="742" t="str">
        <f>IF(A3="GE", "La contribution en nature considérée ne pourra pas dépasser 50% de sa contribution totale dans le projet","")</f>
        <v>La contribution en nature considérée ne pourra pas dépasser 50% de sa contribution totale dans le projet</v>
      </c>
      <c r="E104" s="743"/>
      <c r="F104" s="743"/>
      <c r="G104" s="743"/>
      <c r="H104" s="743"/>
      <c r="I104" s="743"/>
      <c r="J104" s="743"/>
      <c r="K104" s="743"/>
      <c r="L104" s="743"/>
      <c r="M104" s="744"/>
    </row>
    <row r="105" spans="1:14" ht="29.5" thickBot="1">
      <c r="A105" s="359" t="s">
        <v>179</v>
      </c>
      <c r="B105" s="745">
        <f>C63+C56+C49+C42+C35+C70+C77+C84+C91+C98</f>
        <v>0</v>
      </c>
      <c r="C105" s="745"/>
      <c r="D105" s="658">
        <f>E63+E56+E49+E42+E35+E70+E77+E84+E91+E98</f>
        <v>0</v>
      </c>
      <c r="E105" s="659"/>
      <c r="F105" s="658">
        <f>G63+G56+G49+G42+G35+G70+G77+G84+G91+G98</f>
        <v>0</v>
      </c>
      <c r="G105" s="659"/>
      <c r="H105" s="658">
        <f>I63+I56+I49+I42+I35+H70+H77+H84+H91+H98</f>
        <v>0</v>
      </c>
      <c r="I105" s="659"/>
      <c r="J105" s="658">
        <f>K63+K56+K49+K42+K35+K70+K77+K84+K91+K98</f>
        <v>0</v>
      </c>
      <c r="K105" s="659"/>
      <c r="L105" s="658">
        <f>M63+M56+M49+M42+M35+M70+M77+M84+M91+M98</f>
        <v>0</v>
      </c>
      <c r="M105" s="659"/>
    </row>
    <row r="106" spans="1:14" ht="29">
      <c r="A106" s="360" t="s">
        <v>24</v>
      </c>
      <c r="B106" s="668">
        <f>D106+F106+H106+J106+L106</f>
        <v>0</v>
      </c>
      <c r="C106" s="669"/>
      <c r="D106" s="704">
        <f>E65+E58+E51+E44+E37+E72+E79+E86+E93+E100</f>
        <v>0</v>
      </c>
      <c r="E106" s="669"/>
      <c r="F106" s="704">
        <f>G65+G58+G51+G44+G37+G72+G79+G86+G93+G100</f>
        <v>0</v>
      </c>
      <c r="G106" s="669"/>
      <c r="H106" s="704">
        <f>I65+I58+I51+I44+I37+I72+I79+I86+I93+I100</f>
        <v>0</v>
      </c>
      <c r="I106" s="669"/>
      <c r="J106" s="704">
        <f>K65+K58+K51+K44+K37+K72+K79+K86+K93+K100</f>
        <v>0</v>
      </c>
      <c r="K106" s="669"/>
      <c r="L106" s="704">
        <f>M65+M58+M51+M44+M37+M72+M79+M86+M93+M100</f>
        <v>0</v>
      </c>
      <c r="M106" s="669"/>
      <c r="N106" s="151"/>
    </row>
    <row r="107" spans="1:14" ht="16" thickBot="1">
      <c r="A107" s="361" t="s">
        <v>31</v>
      </c>
      <c r="B107" s="703">
        <f>D107+F107+H107+J107+L107</f>
        <v>0</v>
      </c>
      <c r="C107" s="715"/>
      <c r="D107" s="702">
        <f>D102+D105+D106</f>
        <v>0</v>
      </c>
      <c r="E107" s="703"/>
      <c r="F107" s="703">
        <f>F102+F105+F106</f>
        <v>0</v>
      </c>
      <c r="G107" s="703"/>
      <c r="H107" s="703">
        <f>H102+H105+H106</f>
        <v>0</v>
      </c>
      <c r="I107" s="703"/>
      <c r="J107" s="703">
        <f t="shared" ref="J107" si="9">J102+J105+J106</f>
        <v>0</v>
      </c>
      <c r="K107" s="703"/>
      <c r="L107" s="703">
        <f t="shared" ref="L107" si="10">L102+L105+L106</f>
        <v>0</v>
      </c>
      <c r="M107" s="715"/>
      <c r="N107" s="151"/>
    </row>
    <row r="108" spans="1:14" ht="16" thickBot="1">
      <c r="A108" s="152"/>
      <c r="B108" s="153"/>
      <c r="C108" s="153"/>
      <c r="D108" s="153"/>
      <c r="E108" s="153"/>
      <c r="F108" s="153"/>
      <c r="G108" s="153"/>
      <c r="H108" s="153"/>
      <c r="I108" s="153"/>
      <c r="J108" s="153"/>
      <c r="K108" s="153"/>
      <c r="L108" s="153"/>
      <c r="M108" s="153"/>
    </row>
    <row r="109" spans="1:14" ht="33" customHeight="1" thickBot="1">
      <c r="A109" s="232" t="s">
        <v>49</v>
      </c>
      <c r="B109" s="711" t="s">
        <v>262</v>
      </c>
      <c r="C109" s="712"/>
      <c r="F109" s="154"/>
      <c r="G109" s="154"/>
      <c r="H109" s="154"/>
      <c r="I109" s="154"/>
      <c r="J109" s="154"/>
      <c r="K109" s="154"/>
      <c r="L109" s="154"/>
      <c r="M109" s="154"/>
    </row>
    <row r="110" spans="1:14" ht="20.149999999999999" customHeight="1">
      <c r="A110" s="356" t="s">
        <v>2</v>
      </c>
      <c r="B110" s="700">
        <f>B111+B112</f>
        <v>0</v>
      </c>
      <c r="C110" s="701"/>
      <c r="F110" s="154"/>
      <c r="G110" s="164"/>
      <c r="H110" s="154"/>
      <c r="I110" s="154"/>
      <c r="J110" s="154"/>
      <c r="K110" s="154"/>
      <c r="L110" s="154"/>
      <c r="M110" s="154"/>
    </row>
    <row r="111" spans="1:14" ht="18.649999999999999" customHeight="1">
      <c r="A111" s="357" t="s">
        <v>185</v>
      </c>
      <c r="B111" s="654">
        <f>C19</f>
        <v>0</v>
      </c>
      <c r="C111" s="655"/>
      <c r="F111" s="154"/>
      <c r="G111" s="154"/>
      <c r="H111" s="154"/>
      <c r="I111" s="154"/>
      <c r="J111" s="154"/>
      <c r="K111" s="154"/>
      <c r="L111" s="154"/>
      <c r="M111" s="154"/>
    </row>
    <row r="112" spans="1:14" ht="21.65" customHeight="1" thickBot="1">
      <c r="A112" s="358" t="s">
        <v>3</v>
      </c>
      <c r="B112" s="652">
        <f>B105</f>
        <v>0</v>
      </c>
      <c r="C112" s="653"/>
    </row>
  </sheetData>
  <dataConsolidate/>
  <mergeCells count="382">
    <mergeCell ref="B89:C89"/>
    <mergeCell ref="H91:I91"/>
    <mergeCell ref="B92:C92"/>
    <mergeCell ref="D92:M92"/>
    <mergeCell ref="D99:M99"/>
    <mergeCell ref="B100:C100"/>
    <mergeCell ref="B101:C101"/>
    <mergeCell ref="B93:C93"/>
    <mergeCell ref="B94:C94"/>
    <mergeCell ref="B95:C95"/>
    <mergeCell ref="D95:E95"/>
    <mergeCell ref="F95:G95"/>
    <mergeCell ref="H95:I95"/>
    <mergeCell ref="J95:K95"/>
    <mergeCell ref="L95:M95"/>
    <mergeCell ref="B96:C96"/>
    <mergeCell ref="D101:E101"/>
    <mergeCell ref="F101:G101"/>
    <mergeCell ref="H101:I101"/>
    <mergeCell ref="J101:K101"/>
    <mergeCell ref="L101:M101"/>
    <mergeCell ref="B88:C88"/>
    <mergeCell ref="D88:E88"/>
    <mergeCell ref="F88:G88"/>
    <mergeCell ref="H88:I88"/>
    <mergeCell ref="J88:K88"/>
    <mergeCell ref="L88:M88"/>
    <mergeCell ref="B82:C82"/>
    <mergeCell ref="H84:I84"/>
    <mergeCell ref="B85:C85"/>
    <mergeCell ref="B87:C87"/>
    <mergeCell ref="D87:E87"/>
    <mergeCell ref="F87:G87"/>
    <mergeCell ref="H87:I87"/>
    <mergeCell ref="J87:K87"/>
    <mergeCell ref="L87:M87"/>
    <mergeCell ref="B86:C86"/>
    <mergeCell ref="D83:E83"/>
    <mergeCell ref="F83:G83"/>
    <mergeCell ref="H83:I83"/>
    <mergeCell ref="J83:K83"/>
    <mergeCell ref="L83:M83"/>
    <mergeCell ref="D84:E84"/>
    <mergeCell ref="F84:G84"/>
    <mergeCell ref="J84:K84"/>
    <mergeCell ref="B78:C78"/>
    <mergeCell ref="D78:M78"/>
    <mergeCell ref="B79:C79"/>
    <mergeCell ref="B80:C80"/>
    <mergeCell ref="B81:C81"/>
    <mergeCell ref="D81:E81"/>
    <mergeCell ref="F81:G81"/>
    <mergeCell ref="H81:I81"/>
    <mergeCell ref="J81:K81"/>
    <mergeCell ref="L81:M81"/>
    <mergeCell ref="D80:E80"/>
    <mergeCell ref="F80:G80"/>
    <mergeCell ref="H80:I80"/>
    <mergeCell ref="J80:K80"/>
    <mergeCell ref="L80:M80"/>
    <mergeCell ref="B72:C72"/>
    <mergeCell ref="B73:C73"/>
    <mergeCell ref="B74:C74"/>
    <mergeCell ref="D74:E74"/>
    <mergeCell ref="F74:G74"/>
    <mergeCell ref="H74:I74"/>
    <mergeCell ref="J74:K74"/>
    <mergeCell ref="L74:M74"/>
    <mergeCell ref="B75:C75"/>
    <mergeCell ref="D73:E73"/>
    <mergeCell ref="F73:G73"/>
    <mergeCell ref="H73:I73"/>
    <mergeCell ref="J73:K73"/>
    <mergeCell ref="L73:M73"/>
    <mergeCell ref="B68:C68"/>
    <mergeCell ref="B71:C71"/>
    <mergeCell ref="D71:M71"/>
    <mergeCell ref="B36:C36"/>
    <mergeCell ref="A27:I27"/>
    <mergeCell ref="F18:G18"/>
    <mergeCell ref="D26:E26"/>
    <mergeCell ref="B54:C54"/>
    <mergeCell ref="D50:M50"/>
    <mergeCell ref="B52:C52"/>
    <mergeCell ref="D46:E46"/>
    <mergeCell ref="F46:G46"/>
    <mergeCell ref="H46:I46"/>
    <mergeCell ref="D57:M57"/>
    <mergeCell ref="L53:M53"/>
    <mergeCell ref="B43:C43"/>
    <mergeCell ref="B47:C47"/>
    <mergeCell ref="H39:I39"/>
    <mergeCell ref="H63:I63"/>
    <mergeCell ref="H41:I41"/>
    <mergeCell ref="B46:C46"/>
    <mergeCell ref="D43:M43"/>
    <mergeCell ref="B45:C45"/>
    <mergeCell ref="L46:M46"/>
    <mergeCell ref="B105:C105"/>
    <mergeCell ref="J28:K28"/>
    <mergeCell ref="B9:C9"/>
    <mergeCell ref="L20:M20"/>
    <mergeCell ref="F31:G31"/>
    <mergeCell ref="H31:I31"/>
    <mergeCell ref="H35:I35"/>
    <mergeCell ref="D18:E18"/>
    <mergeCell ref="H18:I18"/>
    <mergeCell ref="L31:M31"/>
    <mergeCell ref="B10:C10"/>
    <mergeCell ref="B11:C11"/>
    <mergeCell ref="B12:C12"/>
    <mergeCell ref="B28:C28"/>
    <mergeCell ref="F26:G26"/>
    <mergeCell ref="J24:K24"/>
    <mergeCell ref="D20:E20"/>
    <mergeCell ref="H28:I28"/>
    <mergeCell ref="A30:M30"/>
    <mergeCell ref="D19:E19"/>
    <mergeCell ref="F19:G19"/>
    <mergeCell ref="H19:I19"/>
    <mergeCell ref="J19:K19"/>
    <mergeCell ref="L19:M19"/>
    <mergeCell ref="J105:K105"/>
    <mergeCell ref="D104:M104"/>
    <mergeCell ref="D105:E105"/>
    <mergeCell ref="H107:I107"/>
    <mergeCell ref="L107:M107"/>
    <mergeCell ref="J107:K107"/>
    <mergeCell ref="J106:K106"/>
    <mergeCell ref="H102:I102"/>
    <mergeCell ref="H106:I106"/>
    <mergeCell ref="A15:C15"/>
    <mergeCell ref="A1:M1"/>
    <mergeCell ref="J16:K16"/>
    <mergeCell ref="A21:K21"/>
    <mergeCell ref="B23:C23"/>
    <mergeCell ref="D23:E23"/>
    <mergeCell ref="F23:G23"/>
    <mergeCell ref="L23:M23"/>
    <mergeCell ref="L24:M24"/>
    <mergeCell ref="B16:C16"/>
    <mergeCell ref="D16:E16"/>
    <mergeCell ref="J23:K23"/>
    <mergeCell ref="B17:C17"/>
    <mergeCell ref="B20:C20"/>
    <mergeCell ref="F20:G20"/>
    <mergeCell ref="L16:M16"/>
    <mergeCell ref="L18:M18"/>
    <mergeCell ref="F16:G16"/>
    <mergeCell ref="H16:I16"/>
    <mergeCell ref="A2:M2"/>
    <mergeCell ref="H7:L7"/>
    <mergeCell ref="E8:F8"/>
    <mergeCell ref="J8:K8"/>
    <mergeCell ref="J9:K9"/>
    <mergeCell ref="B107:C107"/>
    <mergeCell ref="D103:M103"/>
    <mergeCell ref="B103:C103"/>
    <mergeCell ref="D64:M64"/>
    <mergeCell ref="F24:G24"/>
    <mergeCell ref="B37:C37"/>
    <mergeCell ref="B38:C38"/>
    <mergeCell ref="J25:K25"/>
    <mergeCell ref="D28:E28"/>
    <mergeCell ref="F28:G28"/>
    <mergeCell ref="L25:M25"/>
    <mergeCell ref="L26:M26"/>
    <mergeCell ref="L28:M28"/>
    <mergeCell ref="J26:K26"/>
    <mergeCell ref="B104:C104"/>
    <mergeCell ref="H105:I105"/>
    <mergeCell ref="D106:E106"/>
    <mergeCell ref="F106:G106"/>
    <mergeCell ref="L106:M106"/>
    <mergeCell ref="F107:G107"/>
    <mergeCell ref="J102:K102"/>
    <mergeCell ref="L102:M102"/>
    <mergeCell ref="F102:G102"/>
    <mergeCell ref="F105:G105"/>
    <mergeCell ref="B26:C26"/>
    <mergeCell ref="H23:I23"/>
    <mergeCell ref="J31:K31"/>
    <mergeCell ref="D31:E31"/>
    <mergeCell ref="B31:C31"/>
    <mergeCell ref="J32:K32"/>
    <mergeCell ref="B110:C110"/>
    <mergeCell ref="D107:E107"/>
    <mergeCell ref="D102:E102"/>
    <mergeCell ref="H49:I49"/>
    <mergeCell ref="B106:C106"/>
    <mergeCell ref="B59:C59"/>
    <mergeCell ref="B102:C102"/>
    <mergeCell ref="B24:C24"/>
    <mergeCell ref="D24:E24"/>
    <mergeCell ref="B109:C109"/>
    <mergeCell ref="H77:I77"/>
    <mergeCell ref="B40:C40"/>
    <mergeCell ref="D39:E39"/>
    <mergeCell ref="F39:G39"/>
    <mergeCell ref="H42:I42"/>
    <mergeCell ref="B39:C39"/>
    <mergeCell ref="H26:I26"/>
    <mergeCell ref="F32:G32"/>
    <mergeCell ref="B25:C25"/>
    <mergeCell ref="D25:E25"/>
    <mergeCell ref="F25:G25"/>
    <mergeCell ref="H25:I25"/>
    <mergeCell ref="J18:K18"/>
    <mergeCell ref="H24:I24"/>
    <mergeCell ref="J20:K20"/>
    <mergeCell ref="H20:I20"/>
    <mergeCell ref="B22:M22"/>
    <mergeCell ref="B32:C32"/>
    <mergeCell ref="D32:E32"/>
    <mergeCell ref="H32:I32"/>
    <mergeCell ref="L32:M32"/>
    <mergeCell ref="L39:M39"/>
    <mergeCell ref="D36:M36"/>
    <mergeCell ref="D35:E35"/>
    <mergeCell ref="F35:G35"/>
    <mergeCell ref="J35:K35"/>
    <mergeCell ref="L35:M35"/>
    <mergeCell ref="D38:E38"/>
    <mergeCell ref="F38:G38"/>
    <mergeCell ref="H38:I38"/>
    <mergeCell ref="J38:K38"/>
    <mergeCell ref="L38:M38"/>
    <mergeCell ref="J39:K39"/>
    <mergeCell ref="D34:E34"/>
    <mergeCell ref="L52:M52"/>
    <mergeCell ref="D49:E49"/>
    <mergeCell ref="F49:G49"/>
    <mergeCell ref="J49:K49"/>
    <mergeCell ref="L49:M49"/>
    <mergeCell ref="L55:M55"/>
    <mergeCell ref="D56:E56"/>
    <mergeCell ref="F56:G56"/>
    <mergeCell ref="J56:K56"/>
    <mergeCell ref="L56:M56"/>
    <mergeCell ref="B51:C51"/>
    <mergeCell ref="B58:C58"/>
    <mergeCell ref="J53:K53"/>
    <mergeCell ref="H56:I56"/>
    <mergeCell ref="H53:I53"/>
    <mergeCell ref="F53:G53"/>
    <mergeCell ref="D53:E53"/>
    <mergeCell ref="B53:C53"/>
    <mergeCell ref="H48:I48"/>
    <mergeCell ref="B50:C50"/>
    <mergeCell ref="D52:E52"/>
    <mergeCell ref="F52:G52"/>
    <mergeCell ref="H52:I52"/>
    <mergeCell ref="J52:K52"/>
    <mergeCell ref="D48:E48"/>
    <mergeCell ref="F48:G48"/>
    <mergeCell ref="J48:K48"/>
    <mergeCell ref="D55:E55"/>
    <mergeCell ref="F55:G55"/>
    <mergeCell ref="H55:I55"/>
    <mergeCell ref="J55:K55"/>
    <mergeCell ref="B60:C60"/>
    <mergeCell ref="B61:C61"/>
    <mergeCell ref="B57:C57"/>
    <mergeCell ref="B64:C64"/>
    <mergeCell ref="L60:M60"/>
    <mergeCell ref="J60:K60"/>
    <mergeCell ref="H60:I60"/>
    <mergeCell ref="F60:G60"/>
    <mergeCell ref="D60:E60"/>
    <mergeCell ref="D62:E62"/>
    <mergeCell ref="F62:G62"/>
    <mergeCell ref="H62:I62"/>
    <mergeCell ref="J62:K62"/>
    <mergeCell ref="L62:M62"/>
    <mergeCell ref="D63:E63"/>
    <mergeCell ref="F63:G63"/>
    <mergeCell ref="J63:K63"/>
    <mergeCell ref="L63:M63"/>
    <mergeCell ref="D59:E59"/>
    <mergeCell ref="F59:G59"/>
    <mergeCell ref="H59:I59"/>
    <mergeCell ref="J59:K59"/>
    <mergeCell ref="L59:M59"/>
    <mergeCell ref="B65:C65"/>
    <mergeCell ref="B67:C67"/>
    <mergeCell ref="L67:M67"/>
    <mergeCell ref="J67:K67"/>
    <mergeCell ref="H67:I67"/>
    <mergeCell ref="F67:G67"/>
    <mergeCell ref="D67:E67"/>
    <mergeCell ref="B66:C66"/>
    <mergeCell ref="D66:E66"/>
    <mergeCell ref="F66:G66"/>
    <mergeCell ref="H66:I66"/>
    <mergeCell ref="J66:K66"/>
    <mergeCell ref="L66:M66"/>
    <mergeCell ref="D70:E70"/>
    <mergeCell ref="F70:G70"/>
    <mergeCell ref="H70:I70"/>
    <mergeCell ref="J70:K70"/>
    <mergeCell ref="L70:M70"/>
    <mergeCell ref="D69:E69"/>
    <mergeCell ref="F69:G69"/>
    <mergeCell ref="H69:I69"/>
    <mergeCell ref="J69:K69"/>
    <mergeCell ref="L69:M69"/>
    <mergeCell ref="B112:C112"/>
    <mergeCell ref="B111:C111"/>
    <mergeCell ref="F98:G98"/>
    <mergeCell ref="H98:I98"/>
    <mergeCell ref="J98:K98"/>
    <mergeCell ref="L98:M98"/>
    <mergeCell ref="B99:C99"/>
    <mergeCell ref="D98:E98"/>
    <mergeCell ref="H90:I90"/>
    <mergeCell ref="L105:M105"/>
    <mergeCell ref="D97:E97"/>
    <mergeCell ref="F97:G97"/>
    <mergeCell ref="H97:I97"/>
    <mergeCell ref="J97:K97"/>
    <mergeCell ref="L97:M97"/>
    <mergeCell ref="D90:E90"/>
    <mergeCell ref="F90:G90"/>
    <mergeCell ref="J90:K90"/>
    <mergeCell ref="L90:M90"/>
    <mergeCell ref="D91:E91"/>
    <mergeCell ref="F91:G91"/>
    <mergeCell ref="J91:K91"/>
    <mergeCell ref="L91:M91"/>
    <mergeCell ref="D94:E94"/>
    <mergeCell ref="L48:M48"/>
    <mergeCell ref="F34:G34"/>
    <mergeCell ref="J34:K34"/>
    <mergeCell ref="L34:M34"/>
    <mergeCell ref="B33:C33"/>
    <mergeCell ref="H34:I34"/>
    <mergeCell ref="J46:K46"/>
    <mergeCell ref="B44:C44"/>
    <mergeCell ref="D41:E41"/>
    <mergeCell ref="F41:G41"/>
    <mergeCell ref="J41:K41"/>
    <mergeCell ref="L41:M41"/>
    <mergeCell ref="D42:E42"/>
    <mergeCell ref="F42:G42"/>
    <mergeCell ref="J42:K42"/>
    <mergeCell ref="L42:M42"/>
    <mergeCell ref="D45:E45"/>
    <mergeCell ref="F45:G45"/>
    <mergeCell ref="H45:I45"/>
    <mergeCell ref="J45:K45"/>
    <mergeCell ref="L45:M45"/>
    <mergeCell ref="L84:M84"/>
    <mergeCell ref="F94:G94"/>
    <mergeCell ref="H94:I94"/>
    <mergeCell ref="J94:K94"/>
    <mergeCell ref="L94:M94"/>
    <mergeCell ref="D85:M85"/>
    <mergeCell ref="D76:E76"/>
    <mergeCell ref="F76:G76"/>
    <mergeCell ref="H76:I76"/>
    <mergeCell ref="J76:K76"/>
    <mergeCell ref="L76:M76"/>
    <mergeCell ref="D77:E77"/>
    <mergeCell ref="F77:G77"/>
    <mergeCell ref="J77:K77"/>
    <mergeCell ref="L77:M77"/>
    <mergeCell ref="B13:C13"/>
    <mergeCell ref="B7:C7"/>
    <mergeCell ref="B8:C8"/>
    <mergeCell ref="A3:M3"/>
    <mergeCell ref="B6:C6"/>
    <mergeCell ref="A5:C5"/>
    <mergeCell ref="J10:K10"/>
    <mergeCell ref="J11:K11"/>
    <mergeCell ref="J12:K12"/>
    <mergeCell ref="J13:K13"/>
    <mergeCell ref="H8:I8"/>
    <mergeCell ref="H9:I9"/>
    <mergeCell ref="H10:I10"/>
    <mergeCell ref="H11:I11"/>
    <mergeCell ref="H12:I12"/>
    <mergeCell ref="H13:I13"/>
  </mergeCells>
  <conditionalFormatting sqref="D36">
    <cfRule type="containsText" dxfId="61" priority="74" operator="containsText" text="OK">
      <formula>NOT(ISERROR(SEARCH("OK",D36)))</formula>
    </cfRule>
  </conditionalFormatting>
  <conditionalFormatting sqref="D43">
    <cfRule type="containsText" dxfId="60" priority="9" operator="containsText" text="OK">
      <formula>NOT(ISERROR(SEARCH("OK",D43)))</formula>
    </cfRule>
  </conditionalFormatting>
  <conditionalFormatting sqref="D50">
    <cfRule type="containsText" dxfId="59" priority="8" operator="containsText" text="OK">
      <formula>NOT(ISERROR(SEARCH("OK",D50)))</formula>
    </cfRule>
  </conditionalFormatting>
  <conditionalFormatting sqref="D57">
    <cfRule type="containsText" dxfId="58" priority="7" operator="containsText" text="OK">
      <formula>NOT(ISERROR(SEARCH("OK",D57)))</formula>
    </cfRule>
  </conditionalFormatting>
  <conditionalFormatting sqref="D64">
    <cfRule type="containsText" dxfId="57" priority="6" operator="containsText" text="OK">
      <formula>NOT(ISERROR(SEARCH("OK",D64)))</formula>
    </cfRule>
  </conditionalFormatting>
  <conditionalFormatting sqref="D71">
    <cfRule type="containsText" dxfId="56" priority="5" operator="containsText" text="OK">
      <formula>NOT(ISERROR(SEARCH("OK",D71)))</formula>
    </cfRule>
  </conditionalFormatting>
  <conditionalFormatting sqref="D78">
    <cfRule type="containsText" dxfId="55" priority="4" operator="containsText" text="OK">
      <formula>NOT(ISERROR(SEARCH("OK",D78)))</formula>
    </cfRule>
  </conditionalFormatting>
  <conditionalFormatting sqref="D85">
    <cfRule type="containsText" dxfId="54" priority="3" operator="containsText" text="OK">
      <formula>NOT(ISERROR(SEARCH("OK",D85)))</formula>
    </cfRule>
  </conditionalFormatting>
  <conditionalFormatting sqref="D92">
    <cfRule type="containsText" dxfId="53" priority="2" operator="containsText" text="OK">
      <formula>NOT(ISERROR(SEARCH("OK",D92)))</formula>
    </cfRule>
  </conditionalFormatting>
  <conditionalFormatting sqref="D99">
    <cfRule type="containsText" dxfId="52" priority="1" operator="containsText" text="OK">
      <formula>NOT(ISERROR(SEARCH("OK",D99)))</formula>
    </cfRule>
  </conditionalFormatting>
  <conditionalFormatting sqref="D8:E8">
    <cfRule type="containsText" dxfId="51" priority="115" operator="containsText" text="OK">
      <formula>NOT(ISERROR(SEARCH("OK",D8)))</formula>
    </cfRule>
    <cfRule type="containsText" dxfId="50" priority="114" operator="containsText" text="ERREUR">
      <formula>NOT(ISERROR(SEARCH("ERREUR",D8)))</formula>
    </cfRule>
  </conditionalFormatting>
  <conditionalFormatting sqref="D37:M37">
    <cfRule type="containsText" dxfId="49" priority="126" operator="containsText" text="ok">
      <formula>NOT(ISERROR(SEARCH("ok",D37)))</formula>
    </cfRule>
    <cfRule type="containsText" dxfId="48" priority="125" operator="containsText" text="OK">
      <formula>NOT(ISERROR(SEARCH("OK",D37)))</formula>
    </cfRule>
  </conditionalFormatting>
  <conditionalFormatting sqref="D44:M44">
    <cfRule type="containsText" dxfId="47" priority="18" operator="containsText" text="OK">
      <formula>NOT(ISERROR(SEARCH("OK",D44)))</formula>
    </cfRule>
    <cfRule type="containsText" dxfId="46" priority="19" operator="containsText" text="ok">
      <formula>NOT(ISERROR(SEARCH("ok",D44)))</formula>
    </cfRule>
  </conditionalFormatting>
  <conditionalFormatting sqref="D51:M51">
    <cfRule type="containsText" dxfId="45" priority="17" operator="containsText" text="ok">
      <formula>NOT(ISERROR(SEARCH("ok",D51)))</formula>
    </cfRule>
    <cfRule type="containsText" dxfId="44" priority="16" operator="containsText" text="OK">
      <formula>NOT(ISERROR(SEARCH("OK",D51)))</formula>
    </cfRule>
  </conditionalFormatting>
  <conditionalFormatting sqref="D58:M58">
    <cfRule type="containsText" dxfId="43" priority="14" operator="containsText" text="OK">
      <formula>NOT(ISERROR(SEARCH("OK",D58)))</formula>
    </cfRule>
    <cfRule type="containsText" dxfId="42" priority="15" operator="containsText" text="ok">
      <formula>NOT(ISERROR(SEARCH("ok",D58)))</formula>
    </cfRule>
  </conditionalFormatting>
  <conditionalFormatting sqref="D65:M65">
    <cfRule type="containsText" dxfId="41" priority="12" operator="containsText" text="OK">
      <formula>NOT(ISERROR(SEARCH("OK",D65)))</formula>
    </cfRule>
    <cfRule type="containsText" dxfId="40" priority="13" operator="containsText" text="ok">
      <formula>NOT(ISERROR(SEARCH("ok",D65)))</formula>
    </cfRule>
  </conditionalFormatting>
  <conditionalFormatting sqref="D72:M72">
    <cfRule type="containsText" dxfId="39" priority="10" operator="containsText" text="OK">
      <formula>NOT(ISERROR(SEARCH("OK",D72)))</formula>
    </cfRule>
    <cfRule type="containsText" dxfId="38" priority="11" operator="containsText" text="ok">
      <formula>NOT(ISERROR(SEARCH("ok",D72)))</formula>
    </cfRule>
  </conditionalFormatting>
  <conditionalFormatting sqref="D79:M79">
    <cfRule type="containsText" dxfId="37" priority="26" operator="containsText" text="OK">
      <formula>NOT(ISERROR(SEARCH("OK",D79)))</formula>
    </cfRule>
    <cfRule type="containsText" dxfId="36" priority="27" operator="containsText" text="ok">
      <formula>NOT(ISERROR(SEARCH("ok",D79)))</formula>
    </cfRule>
  </conditionalFormatting>
  <conditionalFormatting sqref="D86:M86">
    <cfRule type="containsText" dxfId="35" priority="24" operator="containsText" text="OK">
      <formula>NOT(ISERROR(SEARCH("OK",D86)))</formula>
    </cfRule>
    <cfRule type="containsText" dxfId="34" priority="25" operator="containsText" text="ok">
      <formula>NOT(ISERROR(SEARCH("ok",D86)))</formula>
    </cfRule>
  </conditionalFormatting>
  <conditionalFormatting sqref="D93:M93">
    <cfRule type="containsText" dxfId="33" priority="22" operator="containsText" text="OK">
      <formula>NOT(ISERROR(SEARCH("OK",D93)))</formula>
    </cfRule>
    <cfRule type="containsText" dxfId="32" priority="23" operator="containsText" text="ok">
      <formula>NOT(ISERROR(SEARCH("ok",D93)))</formula>
    </cfRule>
  </conditionalFormatting>
  <conditionalFormatting sqref="D100:M100">
    <cfRule type="containsText" dxfId="31" priority="21" operator="containsText" text="ok">
      <formula>NOT(ISERROR(SEARCH("ok",D100)))</formula>
    </cfRule>
    <cfRule type="containsText" dxfId="30" priority="20" operator="containsText" text="OK">
      <formula>NOT(ISERROR(SEARCH("OK",D100)))</formula>
    </cfRule>
  </conditionalFormatting>
  <conditionalFormatting sqref="F9:F13">
    <cfRule type="containsText" dxfId="29" priority="98" operator="containsText" text="Erreur">
      <formula>NOT(ISERROR(SEARCH("Erreur",F9)))</formula>
    </cfRule>
    <cfRule type="containsText" dxfId="28" priority="99" operator="containsText" text="ok">
      <formula>NOT(ISERROR(SEARCH("ok",F9)))</formula>
    </cfRule>
    <cfRule type="containsText" dxfId="27" priority="100" operator="containsText" text="ok">
      <formula>NOT(ISERROR(SEARCH("ok",F9)))</formula>
    </cfRule>
  </conditionalFormatting>
  <conditionalFormatting sqref="M9:M13">
    <cfRule type="containsText" dxfId="26" priority="95" operator="containsText" text="ERREUR">
      <formula>NOT(ISERROR(SEARCH("ERREUR",M9)))</formula>
    </cfRule>
  </conditionalFormatting>
  <conditionalFormatting sqref="N10:N13">
    <cfRule type="containsText" dxfId="25" priority="101" operator="containsText" text="ne">
      <formula>NOT(ISERROR(SEARCH("ne",N10)))</formula>
    </cfRule>
  </conditionalFormatting>
  <dataValidations disablePrompts="1" count="1">
    <dataValidation showInputMessage="1" showErrorMessage="1" sqref="F16 H16 J16 D31 F31 B31 J31 H31 D16 L16 L31" xr:uid="{00000000-0002-0000-0200-000000000000}"/>
  </dataValidations>
  <pageMargins left="0" right="0" top="0.74803149606299213" bottom="0.74803149606299213" header="0" footer="0"/>
  <pageSetup scale="62" orientation="landscape" verticalDpi="4294967295" r:id="rId1"/>
  <rowBreaks count="1" manualBreakCount="1">
    <brk id="2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Q20"/>
  <sheetViews>
    <sheetView view="pageBreakPreview" zoomScaleNormal="80" zoomScaleSheetLayoutView="100" workbookViewId="0">
      <selection activeCell="F32" sqref="F32"/>
    </sheetView>
  </sheetViews>
  <sheetFormatPr baseColWidth="10" defaultRowHeight="14.5"/>
  <cols>
    <col min="1" max="1" width="24.453125" customWidth="1"/>
    <col min="2" max="2" width="15" customWidth="1"/>
    <col min="3" max="3" width="18.81640625" customWidth="1"/>
    <col min="4" max="4" width="20.81640625" customWidth="1"/>
    <col min="6" max="6" width="19.81640625" customWidth="1"/>
    <col min="7" max="7" width="18.81640625" customWidth="1"/>
    <col min="8" max="8" width="17.81640625" customWidth="1"/>
    <col min="9" max="9" width="17.453125" customWidth="1"/>
    <col min="10" max="10" width="21.1796875" customWidth="1"/>
    <col min="11" max="11" width="10.81640625" customWidth="1"/>
    <col min="12" max="12" width="19.81640625" customWidth="1"/>
    <col min="13" max="13" width="21.453125" customWidth="1"/>
    <col min="14" max="14" width="10.81640625" customWidth="1"/>
    <col min="15" max="15" width="19.453125" customWidth="1"/>
    <col min="16" max="16" width="18.81640625" customWidth="1"/>
    <col min="17" max="17" width="10.81640625" customWidth="1"/>
  </cols>
  <sheetData>
    <row r="1" spans="1:17" ht="15" thickBot="1"/>
    <row r="2" spans="1:17" ht="19" thickBot="1">
      <c r="A2" s="749" t="s">
        <v>154</v>
      </c>
      <c r="B2" s="750"/>
      <c r="C2" s="750"/>
      <c r="D2" s="750"/>
      <c r="E2" s="750"/>
      <c r="F2" s="750"/>
      <c r="G2" s="750"/>
      <c r="H2" s="750"/>
      <c r="I2" s="750"/>
      <c r="J2" s="750"/>
      <c r="K2" s="751"/>
    </row>
    <row r="3" spans="1:17" ht="24" thickBot="1">
      <c r="A3" s="145"/>
      <c r="B3" s="145"/>
      <c r="C3" s="145"/>
    </row>
    <row r="4" spans="1:17" ht="21.5" thickBot="1">
      <c r="A4" s="756" t="s">
        <v>156</v>
      </c>
      <c r="B4" s="757"/>
      <c r="C4" s="439">
        <v>0</v>
      </c>
      <c r="E4" s="178"/>
      <c r="F4" s="754" t="s">
        <v>172</v>
      </c>
      <c r="G4" s="755"/>
      <c r="H4" s="438">
        <f>E20+H20+K20+N20+Q20</f>
        <v>0</v>
      </c>
      <c r="I4" s="179"/>
    </row>
    <row r="5" spans="1:17" ht="23.5">
      <c r="D5" s="145"/>
      <c r="E5" s="145"/>
    </row>
    <row r="6" spans="1:17" ht="23.5" customHeight="1">
      <c r="C6" s="752" t="str">
        <f>'Form.A1- Partenaires'!B34</f>
        <v>U. LAVAL</v>
      </c>
      <c r="D6" s="752"/>
      <c r="E6" s="752"/>
      <c r="F6" s="752" t="str">
        <f>'Form.A1- Partenaires'!B35</f>
        <v>IRPQ</v>
      </c>
      <c r="G6" s="752"/>
      <c r="H6" s="752"/>
      <c r="I6" s="752" t="str">
        <f>'Form.A1- Partenaires'!B36</f>
        <v>IRPQ</v>
      </c>
      <c r="J6" s="752"/>
      <c r="K6" s="752"/>
      <c r="L6" s="752" t="str">
        <f>'Form.A1- Partenaires'!B37</f>
        <v>IRPQ</v>
      </c>
      <c r="M6" s="752"/>
      <c r="N6" s="752"/>
      <c r="O6" s="752" t="str">
        <f>'Form.A1- Partenaires'!B38</f>
        <v>IRPQ</v>
      </c>
      <c r="P6" s="752"/>
      <c r="Q6" s="752"/>
    </row>
    <row r="7" spans="1:17" s="176" customFormat="1" ht="64" customHeight="1">
      <c r="A7" s="765" t="s">
        <v>171</v>
      </c>
      <c r="B7" s="765"/>
      <c r="C7" s="766"/>
      <c r="D7" s="753"/>
      <c r="E7" s="753"/>
      <c r="F7" s="753"/>
      <c r="G7" s="753"/>
      <c r="H7" s="753"/>
      <c r="I7" s="753"/>
      <c r="J7" s="753"/>
      <c r="K7" s="753"/>
      <c r="L7" s="753"/>
      <c r="M7" s="753"/>
      <c r="N7" s="753"/>
      <c r="O7" s="753"/>
      <c r="P7" s="753"/>
      <c r="Q7" s="753"/>
    </row>
    <row r="8" spans="1:17" ht="62">
      <c r="A8" s="763" t="s">
        <v>155</v>
      </c>
      <c r="B8" s="763"/>
      <c r="C8" s="467" t="s">
        <v>162</v>
      </c>
      <c r="D8" s="467" t="s">
        <v>177</v>
      </c>
      <c r="E8" s="468" t="s">
        <v>163</v>
      </c>
      <c r="F8" s="467" t="s">
        <v>162</v>
      </c>
      <c r="G8" s="467" t="s">
        <v>177</v>
      </c>
      <c r="H8" s="468" t="s">
        <v>163</v>
      </c>
      <c r="I8" s="467" t="s">
        <v>162</v>
      </c>
      <c r="J8" s="467" t="s">
        <v>177</v>
      </c>
      <c r="K8" s="468" t="s">
        <v>163</v>
      </c>
      <c r="L8" s="467" t="s">
        <v>162</v>
      </c>
      <c r="M8" s="467" t="s">
        <v>177</v>
      </c>
      <c r="N8" s="468" t="s">
        <v>163</v>
      </c>
      <c r="O8" s="467" t="s">
        <v>162</v>
      </c>
      <c r="P8" s="467" t="s">
        <v>177</v>
      </c>
      <c r="Q8" s="468" t="s">
        <v>163</v>
      </c>
    </row>
    <row r="9" spans="1:17" ht="15.5">
      <c r="A9" s="767" t="s">
        <v>157</v>
      </c>
      <c r="B9" s="768"/>
      <c r="C9" s="177"/>
      <c r="D9" s="177"/>
      <c r="E9" s="470">
        <f>IF($C$7=0,0,C9*D9/($C$4*$C$7))</f>
        <v>0</v>
      </c>
      <c r="F9" s="177"/>
      <c r="G9" s="177"/>
      <c r="H9" s="470">
        <f>IF($F$7=0,0,F9*G9/($C$4*$F$7))</f>
        <v>0</v>
      </c>
      <c r="I9" s="177"/>
      <c r="J9" s="177"/>
      <c r="K9" s="470">
        <f>IF($I$7=0,0,I9*J9/($C$4*$I$7))</f>
        <v>0</v>
      </c>
      <c r="L9" s="177"/>
      <c r="M9" s="177"/>
      <c r="N9" s="470">
        <f>IF($L$7=0,0,L9*M9/($C$4*$L$7))</f>
        <v>0</v>
      </c>
      <c r="O9" s="177"/>
      <c r="P9" s="177"/>
      <c r="Q9" s="470">
        <f>IF($O$7=0,0,O9*P9/($C$4*$O$7))</f>
        <v>0</v>
      </c>
    </row>
    <row r="10" spans="1:17" ht="15.5">
      <c r="A10" s="469" t="s">
        <v>146</v>
      </c>
      <c r="B10" s="469"/>
      <c r="C10" s="177"/>
      <c r="D10" s="177"/>
      <c r="E10" s="470">
        <f t="shared" ref="E10:E19" si="0">IF($C$7=0,0,C10*D10/($C$4*$C$7))</f>
        <v>0</v>
      </c>
      <c r="F10" s="177"/>
      <c r="G10" s="177"/>
      <c r="H10" s="470">
        <f t="shared" ref="H10:H19" si="1">IF($F$7=0,0,F10*G10/($C$4*$F$7))</f>
        <v>0</v>
      </c>
      <c r="I10" s="177"/>
      <c r="J10" s="177"/>
      <c r="K10" s="470">
        <f t="shared" ref="K10:K19" si="2">IF($I$7=0,0,I10*J10/($C$4*$I$7))</f>
        <v>0</v>
      </c>
      <c r="L10" s="177"/>
      <c r="M10" s="177"/>
      <c r="N10" s="470">
        <f t="shared" ref="N10:N19" si="3">IF($L$7=0,0,L10*M10/($C$4*$L$7))</f>
        <v>0</v>
      </c>
      <c r="O10" s="177"/>
      <c r="P10" s="177"/>
      <c r="Q10" s="470">
        <f t="shared" ref="Q10:Q19" si="4">IF($O$7=0,0,O10*P10/($C$4*$O$7))</f>
        <v>0</v>
      </c>
    </row>
    <row r="11" spans="1:17" ht="15.5">
      <c r="A11" s="759" t="s">
        <v>147</v>
      </c>
      <c r="B11" s="759"/>
      <c r="C11" s="177"/>
      <c r="D11" s="177"/>
      <c r="E11" s="470">
        <f t="shared" si="0"/>
        <v>0</v>
      </c>
      <c r="F11" s="177"/>
      <c r="G11" s="177"/>
      <c r="H11" s="470">
        <f t="shared" si="1"/>
        <v>0</v>
      </c>
      <c r="I11" s="177"/>
      <c r="J11" s="177"/>
      <c r="K11" s="470">
        <f t="shared" si="2"/>
        <v>0</v>
      </c>
      <c r="L11" s="177"/>
      <c r="M11" s="177"/>
      <c r="N11" s="470">
        <f t="shared" si="3"/>
        <v>0</v>
      </c>
      <c r="O11" s="177"/>
      <c r="P11" s="177"/>
      <c r="Q11" s="470">
        <f t="shared" si="4"/>
        <v>0</v>
      </c>
    </row>
    <row r="12" spans="1:17" ht="15.5">
      <c r="A12" s="760" t="s">
        <v>148</v>
      </c>
      <c r="B12" s="760"/>
      <c r="C12" s="177"/>
      <c r="D12" s="177"/>
      <c r="E12" s="470">
        <f t="shared" si="0"/>
        <v>0</v>
      </c>
      <c r="F12" s="177"/>
      <c r="G12" s="177"/>
      <c r="H12" s="470">
        <f t="shared" si="1"/>
        <v>0</v>
      </c>
      <c r="I12" s="177"/>
      <c r="J12" s="177"/>
      <c r="K12" s="470">
        <f t="shared" si="2"/>
        <v>0</v>
      </c>
      <c r="L12" s="177"/>
      <c r="M12" s="177"/>
      <c r="N12" s="470">
        <f t="shared" si="3"/>
        <v>0</v>
      </c>
      <c r="O12" s="177"/>
      <c r="P12" s="177"/>
      <c r="Q12" s="470">
        <f t="shared" si="4"/>
        <v>0</v>
      </c>
    </row>
    <row r="13" spans="1:17" ht="15.5">
      <c r="A13" s="759" t="s">
        <v>158</v>
      </c>
      <c r="B13" s="759"/>
      <c r="C13" s="177"/>
      <c r="D13" s="177"/>
      <c r="E13" s="470">
        <f t="shared" si="0"/>
        <v>0</v>
      </c>
      <c r="F13" s="177"/>
      <c r="G13" s="177"/>
      <c r="H13" s="470">
        <f t="shared" si="1"/>
        <v>0</v>
      </c>
      <c r="I13" s="177"/>
      <c r="J13" s="177"/>
      <c r="K13" s="470">
        <f t="shared" si="2"/>
        <v>0</v>
      </c>
      <c r="L13" s="177"/>
      <c r="M13" s="177"/>
      <c r="N13" s="470">
        <f t="shared" si="3"/>
        <v>0</v>
      </c>
      <c r="O13" s="177"/>
      <c r="P13" s="177"/>
      <c r="Q13" s="470">
        <f t="shared" si="4"/>
        <v>0</v>
      </c>
    </row>
    <row r="14" spans="1:17" ht="15.5">
      <c r="A14" s="759" t="s">
        <v>159</v>
      </c>
      <c r="B14" s="759"/>
      <c r="C14" s="177"/>
      <c r="D14" s="177"/>
      <c r="E14" s="470">
        <f t="shared" si="0"/>
        <v>0</v>
      </c>
      <c r="F14" s="177"/>
      <c r="G14" s="177"/>
      <c r="H14" s="470">
        <f t="shared" si="1"/>
        <v>0</v>
      </c>
      <c r="I14" s="177"/>
      <c r="J14" s="177"/>
      <c r="K14" s="470">
        <f t="shared" si="2"/>
        <v>0</v>
      </c>
      <c r="L14" s="177"/>
      <c r="M14" s="177"/>
      <c r="N14" s="470">
        <f t="shared" si="3"/>
        <v>0</v>
      </c>
      <c r="O14" s="177"/>
      <c r="P14" s="177"/>
      <c r="Q14" s="470">
        <f t="shared" si="4"/>
        <v>0</v>
      </c>
    </row>
    <row r="15" spans="1:17" ht="15.5">
      <c r="A15" s="759" t="s">
        <v>160</v>
      </c>
      <c r="B15" s="759"/>
      <c r="C15" s="177"/>
      <c r="D15" s="177"/>
      <c r="E15" s="470">
        <f t="shared" si="0"/>
        <v>0</v>
      </c>
      <c r="F15" s="177"/>
      <c r="G15" s="177"/>
      <c r="H15" s="470">
        <f t="shared" si="1"/>
        <v>0</v>
      </c>
      <c r="I15" s="177"/>
      <c r="J15" s="177"/>
      <c r="K15" s="470">
        <f t="shared" si="2"/>
        <v>0</v>
      </c>
      <c r="L15" s="177"/>
      <c r="M15" s="177"/>
      <c r="N15" s="470">
        <f t="shared" si="3"/>
        <v>0</v>
      </c>
      <c r="O15" s="177"/>
      <c r="P15" s="177"/>
      <c r="Q15" s="470">
        <f t="shared" si="4"/>
        <v>0</v>
      </c>
    </row>
    <row r="16" spans="1:17" ht="15.5">
      <c r="A16" s="764" t="s">
        <v>161</v>
      </c>
      <c r="B16" s="764"/>
      <c r="C16" s="177"/>
      <c r="D16" s="177"/>
      <c r="E16" s="470">
        <f t="shared" si="0"/>
        <v>0</v>
      </c>
      <c r="F16" s="177"/>
      <c r="G16" s="177"/>
      <c r="H16" s="470">
        <f t="shared" si="1"/>
        <v>0</v>
      </c>
      <c r="I16" s="177"/>
      <c r="J16" s="177"/>
      <c r="K16" s="470">
        <f t="shared" si="2"/>
        <v>0</v>
      </c>
      <c r="L16" s="177"/>
      <c r="M16" s="177"/>
      <c r="N16" s="470">
        <f t="shared" si="3"/>
        <v>0</v>
      </c>
      <c r="O16" s="177"/>
      <c r="P16" s="177"/>
      <c r="Q16" s="470">
        <f t="shared" si="4"/>
        <v>0</v>
      </c>
    </row>
    <row r="17" spans="1:17" ht="15.5">
      <c r="A17" s="758" t="s">
        <v>161</v>
      </c>
      <c r="B17" s="758"/>
      <c r="C17" s="177"/>
      <c r="D17" s="177"/>
      <c r="E17" s="470">
        <f t="shared" si="0"/>
        <v>0</v>
      </c>
      <c r="F17" s="177"/>
      <c r="G17" s="177"/>
      <c r="H17" s="470">
        <f t="shared" si="1"/>
        <v>0</v>
      </c>
      <c r="I17" s="177"/>
      <c r="J17" s="177"/>
      <c r="K17" s="470">
        <f t="shared" si="2"/>
        <v>0</v>
      </c>
      <c r="L17" s="177"/>
      <c r="M17" s="177"/>
      <c r="N17" s="470">
        <f t="shared" si="3"/>
        <v>0</v>
      </c>
      <c r="O17" s="177"/>
      <c r="P17" s="177"/>
      <c r="Q17" s="470">
        <f t="shared" si="4"/>
        <v>0</v>
      </c>
    </row>
    <row r="18" spans="1:17" ht="15.5">
      <c r="A18" s="761" t="s">
        <v>161</v>
      </c>
      <c r="B18" s="762"/>
      <c r="C18" s="177"/>
      <c r="D18" s="177"/>
      <c r="E18" s="470">
        <f t="shared" si="0"/>
        <v>0</v>
      </c>
      <c r="F18" s="177"/>
      <c r="G18" s="177"/>
      <c r="H18" s="470">
        <f t="shared" si="1"/>
        <v>0</v>
      </c>
      <c r="I18" s="177"/>
      <c r="J18" s="177"/>
      <c r="K18" s="470">
        <f t="shared" si="2"/>
        <v>0</v>
      </c>
      <c r="L18" s="177"/>
      <c r="M18" s="177"/>
      <c r="N18" s="470">
        <f t="shared" si="3"/>
        <v>0</v>
      </c>
      <c r="O18" s="177"/>
      <c r="P18" s="177"/>
      <c r="Q18" s="470">
        <f t="shared" si="4"/>
        <v>0</v>
      </c>
    </row>
    <row r="19" spans="1:17" ht="15.5">
      <c r="A19" s="758" t="s">
        <v>161</v>
      </c>
      <c r="B19" s="758"/>
      <c r="C19" s="440"/>
      <c r="D19" s="440"/>
      <c r="E19" s="470">
        <f t="shared" si="0"/>
        <v>0</v>
      </c>
      <c r="F19" s="440"/>
      <c r="G19" s="440"/>
      <c r="H19" s="470">
        <f t="shared" si="1"/>
        <v>0</v>
      </c>
      <c r="I19" s="440"/>
      <c r="J19" s="440"/>
      <c r="K19" s="470">
        <f t="shared" si="2"/>
        <v>0</v>
      </c>
      <c r="L19" s="440"/>
      <c r="M19" s="440"/>
      <c r="N19" s="470">
        <f t="shared" si="3"/>
        <v>0</v>
      </c>
      <c r="O19" s="440"/>
      <c r="P19" s="440"/>
      <c r="Q19" s="470">
        <f t="shared" si="4"/>
        <v>0</v>
      </c>
    </row>
    <row r="20" spans="1:17" ht="15.5">
      <c r="A20" s="759" t="s">
        <v>1</v>
      </c>
      <c r="B20" s="759"/>
      <c r="C20" s="441"/>
      <c r="D20" s="441"/>
      <c r="E20" s="471">
        <f>SUM(E9:E19)</f>
        <v>0</v>
      </c>
      <c r="F20" s="441"/>
      <c r="G20" s="441"/>
      <c r="H20" s="471">
        <f>SUM(H9:H19)</f>
        <v>0</v>
      </c>
      <c r="I20" s="441"/>
      <c r="J20" s="441"/>
      <c r="K20" s="471">
        <f>SUM(K9:K19)</f>
        <v>0</v>
      </c>
      <c r="L20" s="441"/>
      <c r="M20" s="441"/>
      <c r="N20" s="472">
        <f>SUM(N9:N19)</f>
        <v>0</v>
      </c>
      <c r="O20" s="441"/>
      <c r="P20" s="441"/>
      <c r="Q20" s="471">
        <f>SUM(Q9:Q19)</f>
        <v>0</v>
      </c>
    </row>
  </sheetData>
  <sheetProtection algorithmName="SHA-512" hashValue="zcb85IyC5oXH8wcIPXCRQPuMtvR+XOMkaQOXcFmJ57AX9OEjYjNiOMVe1INnfq8SuxNKXCH2vcsIDjW68P6Z0Q==" saltValue="MjucCFdQgFm5/Z2zxs5iLQ==" spinCount="100000" sheet="1" objects="1" scenarios="1"/>
  <mergeCells count="26">
    <mergeCell ref="A8:B8"/>
    <mergeCell ref="A16:B16"/>
    <mergeCell ref="C6:E6"/>
    <mergeCell ref="A7:B7"/>
    <mergeCell ref="C7:E7"/>
    <mergeCell ref="A9:B9"/>
    <mergeCell ref="A19:B19"/>
    <mergeCell ref="A20:B20"/>
    <mergeCell ref="A17:B17"/>
    <mergeCell ref="A11:B11"/>
    <mergeCell ref="A12:B12"/>
    <mergeCell ref="A13:B13"/>
    <mergeCell ref="A14:B14"/>
    <mergeCell ref="A15:B15"/>
    <mergeCell ref="A18:B18"/>
    <mergeCell ref="A2:K2"/>
    <mergeCell ref="O6:Q6"/>
    <mergeCell ref="O7:Q7"/>
    <mergeCell ref="F6:H6"/>
    <mergeCell ref="F7:H7"/>
    <mergeCell ref="I6:K6"/>
    <mergeCell ref="I7:K7"/>
    <mergeCell ref="L6:N6"/>
    <mergeCell ref="L7:N7"/>
    <mergeCell ref="F4:G4"/>
    <mergeCell ref="A4:B4"/>
  </mergeCells>
  <conditionalFormatting sqref="C9:C19">
    <cfRule type="cellIs" dxfId="24" priority="19" operator="greaterThan">
      <formula>$C$7</formula>
    </cfRule>
  </conditionalFormatting>
  <conditionalFormatting sqref="D9:D19">
    <cfRule type="cellIs" dxfId="23" priority="18" operator="greaterThan">
      <formula>$C$4</formula>
    </cfRule>
  </conditionalFormatting>
  <conditionalFormatting sqref="F9:F19">
    <cfRule type="cellIs" dxfId="22" priority="8" operator="greaterThan">
      <formula>$C$7</formula>
    </cfRule>
  </conditionalFormatting>
  <conditionalFormatting sqref="G9:G19">
    <cfRule type="cellIs" dxfId="21" priority="7" operator="greaterThan">
      <formula>$C$4</formula>
    </cfRule>
  </conditionalFormatting>
  <conditionalFormatting sqref="I9:I19">
    <cfRule type="cellIs" dxfId="20" priority="6" operator="greaterThan">
      <formula>$C$7</formula>
    </cfRule>
  </conditionalFormatting>
  <conditionalFormatting sqref="J9:J19">
    <cfRule type="cellIs" dxfId="19" priority="5" operator="greaterThan">
      <formula>$C$4</formula>
    </cfRule>
  </conditionalFormatting>
  <conditionalFormatting sqref="L9:L19">
    <cfRule type="cellIs" dxfId="18" priority="4" operator="greaterThan">
      <formula>$C$7</formula>
    </cfRule>
  </conditionalFormatting>
  <conditionalFormatting sqref="M9:M19">
    <cfRule type="cellIs" dxfId="17" priority="3" operator="greaterThan">
      <formula>$C$4</formula>
    </cfRule>
  </conditionalFormatting>
  <conditionalFormatting sqref="O9:O19">
    <cfRule type="cellIs" dxfId="16" priority="2" operator="greaterThan">
      <formula>$C$7</formula>
    </cfRule>
  </conditionalFormatting>
  <conditionalFormatting sqref="P9:P19">
    <cfRule type="cellIs" dxfId="15" priority="1" operator="greaterThan">
      <formula>$C$4</formula>
    </cfRule>
  </conditionalFormatting>
  <dataValidations count="1">
    <dataValidation type="whole" errorStyle="warning" operator="lessThanOrEqual" allowBlank="1" showInputMessage="1" showErrorMessage="1" errorTitle="Erreur:Durée Maximale du projet " error="Notez que la durée maximale du projet CRIBIQ ne peut pas dépasser 3 ans, soit 156 semaines.  " sqref="C4" xr:uid="{00000000-0002-0000-0400-000000000000}">
      <formula1>156</formula1>
    </dataValidation>
  </dataValidations>
  <pageMargins left="0.7" right="0.7" top="0.75" bottom="0.75" header="0.3" footer="0.3"/>
  <pageSetup scale="30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M46"/>
  <sheetViews>
    <sheetView view="pageBreakPreview" topLeftCell="A6" zoomScaleNormal="88" zoomScaleSheetLayoutView="100" workbookViewId="0">
      <selection activeCell="N19" sqref="N19"/>
    </sheetView>
  </sheetViews>
  <sheetFormatPr baseColWidth="10" defaultRowHeight="14.5"/>
  <cols>
    <col min="1" max="1" width="25" customWidth="1"/>
    <col min="2" max="2" width="12.54296875" customWidth="1"/>
    <col min="3" max="3" width="12.7265625" customWidth="1"/>
    <col min="4" max="4" width="12.81640625" customWidth="1"/>
    <col min="7" max="7" width="20.1796875" customWidth="1"/>
    <col min="8" max="8" width="15.7265625" customWidth="1"/>
    <col min="9" max="11" width="13.453125" customWidth="1"/>
    <col min="12" max="12" width="13.81640625" customWidth="1"/>
    <col min="13" max="13" width="16.1796875" customWidth="1"/>
    <col min="14" max="14" width="18.81640625" customWidth="1"/>
  </cols>
  <sheetData>
    <row r="1" spans="1:12" ht="47.5" customHeight="1">
      <c r="A1" s="772" t="s">
        <v>306</v>
      </c>
      <c r="B1" s="773"/>
      <c r="C1" s="773"/>
      <c r="D1" s="773"/>
      <c r="E1" s="773"/>
      <c r="F1" s="773"/>
      <c r="G1" s="773"/>
      <c r="H1" s="773"/>
      <c r="I1" t="s">
        <v>181</v>
      </c>
    </row>
    <row r="2" spans="1:12" ht="12.75" customHeight="1">
      <c r="A2" s="2"/>
      <c r="B2" s="2"/>
      <c r="C2" s="2"/>
      <c r="D2" s="2"/>
      <c r="E2" s="2"/>
      <c r="F2" s="2"/>
    </row>
    <row r="3" spans="1:12" ht="51.75" customHeight="1">
      <c r="A3" s="774" t="s">
        <v>307</v>
      </c>
      <c r="B3" s="774"/>
      <c r="C3" s="774"/>
      <c r="D3" s="774"/>
      <c r="E3" s="774"/>
      <c r="F3" s="774"/>
      <c r="G3" s="774"/>
      <c r="H3" s="774"/>
    </row>
    <row r="4" spans="1:12" ht="15" thickBot="1"/>
    <row r="5" spans="1:12" ht="18.5">
      <c r="A5" s="775" t="s">
        <v>56</v>
      </c>
      <c r="B5" s="776"/>
      <c r="C5" s="776"/>
      <c r="D5" s="776"/>
      <c r="E5" s="776"/>
      <c r="F5" s="776"/>
      <c r="G5" s="396"/>
    </row>
    <row r="6" spans="1:12" ht="20.149999999999999" customHeight="1">
      <c r="A6" s="777" t="s">
        <v>57</v>
      </c>
      <c r="B6" s="778"/>
      <c r="C6" s="778"/>
      <c r="D6" s="778"/>
      <c r="E6" s="778"/>
      <c r="F6" s="778"/>
      <c r="G6" s="335">
        <f>'Form. A2- Ventil. Coûts directs'!R5</f>
        <v>0</v>
      </c>
    </row>
    <row r="7" spans="1:12" ht="18.5">
      <c r="A7" s="777" t="s">
        <v>59</v>
      </c>
      <c r="B7" s="778"/>
      <c r="C7" s="778"/>
      <c r="D7" s="778"/>
      <c r="E7" s="778"/>
      <c r="F7" s="778"/>
      <c r="G7" s="335">
        <f>'Form. A2- Ventil. Coûts directs'!R15</f>
        <v>0</v>
      </c>
    </row>
    <row r="8" spans="1:12" ht="18.5">
      <c r="A8" s="777" t="s">
        <v>203</v>
      </c>
      <c r="B8" s="778"/>
      <c r="C8" s="778"/>
      <c r="D8" s="778"/>
      <c r="E8" s="778"/>
      <c r="F8" s="778"/>
      <c r="G8" s="335">
        <f>'Form. A2- Ventil. Coûts directs'!R21</f>
        <v>0</v>
      </c>
    </row>
    <row r="9" spans="1:12" ht="18.5">
      <c r="A9" s="777" t="s">
        <v>289</v>
      </c>
      <c r="B9" s="778"/>
      <c r="C9" s="778"/>
      <c r="D9" s="778"/>
      <c r="E9" s="778"/>
      <c r="F9" s="778"/>
      <c r="G9" s="335">
        <f>'Form. A2- Ventil. Coûts directs'!R25</f>
        <v>0</v>
      </c>
    </row>
    <row r="10" spans="1:12" ht="18.5">
      <c r="A10" s="777" t="s">
        <v>180</v>
      </c>
      <c r="B10" s="778"/>
      <c r="C10" s="778"/>
      <c r="D10" s="778"/>
      <c r="E10" s="778"/>
      <c r="F10" s="778"/>
      <c r="G10" s="335">
        <f>'Form. A2- Ventil. Coûts directs'!R40</f>
        <v>0</v>
      </c>
    </row>
    <row r="11" spans="1:12" ht="18.5">
      <c r="A11" s="777" t="s">
        <v>58</v>
      </c>
      <c r="B11" s="778"/>
      <c r="C11" s="778" t="str">
        <f>IF(G11=G8+G7+G6+G9+G10,"", "Équilibrer d'abord le budget au formulaire A3")</f>
        <v/>
      </c>
      <c r="D11" s="778"/>
      <c r="E11" s="778"/>
      <c r="F11" s="778"/>
      <c r="G11" s="336">
        <f>G6+G7+G8+G9+G10</f>
        <v>0</v>
      </c>
    </row>
    <row r="12" spans="1:12" ht="18.5">
      <c r="A12" s="777" t="s">
        <v>62</v>
      </c>
      <c r="B12" s="778"/>
      <c r="C12" s="778"/>
      <c r="D12" s="778"/>
      <c r="E12" s="778"/>
      <c r="F12" s="778"/>
      <c r="G12" s="337" t="e">
        <f>IF(AND('Form. A3- Montage financier'!D8="OK",'Form. A3- Montage financier'!E11="OK"),G11/'Form. A3- Montage financier'!B7:C7,0)</f>
        <v>#REF!</v>
      </c>
    </row>
    <row r="13" spans="1:12" ht="19" thickBot="1">
      <c r="A13" s="779" t="s">
        <v>192</v>
      </c>
      <c r="B13" s="780"/>
      <c r="C13" s="780"/>
      <c r="D13" s="780"/>
      <c r="E13" s="780"/>
      <c r="F13" s="780"/>
      <c r="G13" s="397">
        <f>'Form. A3- Montage financier'!B20</f>
        <v>0</v>
      </c>
    </row>
    <row r="14" spans="1:12" ht="25" customHeight="1">
      <c r="A14" s="338"/>
      <c r="B14" s="173"/>
      <c r="C14" s="12"/>
      <c r="E14" s="12"/>
      <c r="F14" s="12"/>
    </row>
    <row r="15" spans="1:12" ht="21">
      <c r="A15" s="771" t="s">
        <v>340</v>
      </c>
      <c r="B15" s="771"/>
      <c r="C15" s="771"/>
      <c r="D15" s="771"/>
      <c r="E15" s="771"/>
      <c r="F15" s="771"/>
      <c r="G15" s="771"/>
      <c r="H15" s="771"/>
      <c r="I15" s="72"/>
      <c r="J15" s="72"/>
      <c r="K15" s="72"/>
      <c r="L15" s="72"/>
    </row>
    <row r="16" spans="1:12" ht="11.15" customHeight="1" thickBot="1">
      <c r="A16" s="174"/>
      <c r="B16" s="175"/>
      <c r="G16" s="13"/>
      <c r="H16" s="72"/>
      <c r="I16" s="72"/>
      <c r="J16" s="72"/>
      <c r="K16" s="72"/>
      <c r="L16" s="72"/>
    </row>
    <row r="17" spans="1:12" ht="15" thickBot="1">
      <c r="A17" s="123"/>
      <c r="B17" s="342" t="str">
        <f>'Form.A1- Partenaires'!B34</f>
        <v>U. LAVAL</v>
      </c>
      <c r="C17" s="343" t="str">
        <f>'Form.A1- Partenaires'!B35</f>
        <v>IRPQ</v>
      </c>
      <c r="D17" s="343" t="str">
        <f>'Form.A1- Partenaires'!B36</f>
        <v>IRPQ</v>
      </c>
      <c r="E17" s="343" t="str">
        <f>'Form.A1- Partenaires'!B37</f>
        <v>IRPQ</v>
      </c>
      <c r="F17" s="344" t="str">
        <f>'Form.A1- Partenaires'!B38</f>
        <v>IRPQ</v>
      </c>
      <c r="G17" s="123"/>
      <c r="H17" s="123"/>
      <c r="I17" s="72"/>
      <c r="J17" s="72"/>
      <c r="K17" s="72"/>
      <c r="L17" s="72"/>
    </row>
    <row r="18" spans="1:12" ht="44" thickBot="1">
      <c r="A18" s="123"/>
      <c r="B18" s="345">
        <f>'Form.A1- Partenaires'!D34</f>
        <v>0.1</v>
      </c>
      <c r="C18" s="346">
        <f>'Form.A1- Partenaires'!D35</f>
        <v>0</v>
      </c>
      <c r="D18" s="346">
        <f>'Form.A1- Partenaires'!D36</f>
        <v>0</v>
      </c>
      <c r="E18" s="346">
        <f>'Form.A1- Partenaires'!D37</f>
        <v>0</v>
      </c>
      <c r="F18" s="347">
        <f>'Form.A1- Partenaires'!D38</f>
        <v>0</v>
      </c>
      <c r="G18" s="348" t="s">
        <v>219</v>
      </c>
      <c r="H18" s="349" t="s">
        <v>183</v>
      </c>
      <c r="I18" s="72"/>
      <c r="J18" s="72"/>
      <c r="K18" s="72"/>
      <c r="L18" s="72"/>
    </row>
    <row r="19" spans="1:12">
      <c r="A19" s="342" t="str">
        <f>'Form.A1- Partenaires'!B15</f>
        <v>Industriel 1</v>
      </c>
      <c r="B19" s="354">
        <f>'Form. A3- Montage financier'!E37</f>
        <v>0</v>
      </c>
      <c r="C19" s="354">
        <f>'Form. A3- Montage financier'!G37</f>
        <v>0</v>
      </c>
      <c r="D19" s="354">
        <f>'Form. A3- Montage financier'!I37</f>
        <v>0</v>
      </c>
      <c r="E19" s="354">
        <f>'Form. A3- Montage financier'!K37</f>
        <v>0</v>
      </c>
      <c r="F19" s="354">
        <f>'Form. A3- Montage financier'!M37</f>
        <v>0</v>
      </c>
      <c r="G19" s="354">
        <f>SUM(B19:F19)</f>
        <v>0</v>
      </c>
      <c r="H19" s="769">
        <f>SUM(G19:G28)</f>
        <v>0</v>
      </c>
      <c r="I19" s="72"/>
      <c r="J19" s="72"/>
      <c r="K19" s="72"/>
      <c r="L19" s="72"/>
    </row>
    <row r="20" spans="1:12">
      <c r="A20" s="350" t="str">
        <f>'Form.A1- Partenaires'!B16</f>
        <v>Industriel 2</v>
      </c>
      <c r="B20" s="355">
        <f>'Form. A3- Montage financier'!E44</f>
        <v>0</v>
      </c>
      <c r="C20" s="355">
        <f>'Form. A3- Montage financier'!G44</f>
        <v>0</v>
      </c>
      <c r="D20" s="355">
        <f>'Form. A3- Montage financier'!I44</f>
        <v>0</v>
      </c>
      <c r="E20" s="355">
        <f>'Form. A3- Montage financier'!K44</f>
        <v>0</v>
      </c>
      <c r="F20" s="355">
        <f>'Form. A3- Montage financier'!M44</f>
        <v>0</v>
      </c>
      <c r="G20" s="355">
        <f t="shared" ref="G20:G29" si="0">SUM(B20:F20)</f>
        <v>0</v>
      </c>
      <c r="H20" s="770"/>
      <c r="I20" s="72"/>
      <c r="J20" s="72"/>
      <c r="K20" s="72"/>
      <c r="L20" s="72"/>
    </row>
    <row r="21" spans="1:12">
      <c r="A21" s="350" t="str">
        <f>'Form.A1- Partenaires'!B17</f>
        <v>Industriel 3</v>
      </c>
      <c r="B21" s="355">
        <f>'Form. A3- Montage financier'!E51</f>
        <v>0</v>
      </c>
      <c r="C21" s="355">
        <f>'Form. A3- Montage financier'!G51</f>
        <v>0</v>
      </c>
      <c r="D21" s="355">
        <f>'Form. A3- Montage financier'!I51</f>
        <v>0</v>
      </c>
      <c r="E21" s="355">
        <f>'Form. A3- Montage financier'!K51</f>
        <v>0</v>
      </c>
      <c r="F21" s="355">
        <f>'Form. A3- Montage financier'!M51</f>
        <v>0</v>
      </c>
      <c r="G21" s="355">
        <f t="shared" si="0"/>
        <v>0</v>
      </c>
      <c r="H21" s="770"/>
      <c r="I21" s="72"/>
      <c r="J21" s="72"/>
      <c r="K21" s="72"/>
      <c r="L21" s="72"/>
    </row>
    <row r="22" spans="1:12">
      <c r="A22" s="350" t="str">
        <f>'Form.A1- Partenaires'!B18</f>
        <v>Industriel 4</v>
      </c>
      <c r="B22" s="355">
        <f>'Form. A3- Montage financier'!E58</f>
        <v>0</v>
      </c>
      <c r="C22" s="355">
        <f>'Form. A3- Montage financier'!G58</f>
        <v>0</v>
      </c>
      <c r="D22" s="355">
        <f>'Form. A3- Montage financier'!I58</f>
        <v>0</v>
      </c>
      <c r="E22" s="355">
        <f>'Form. A3- Montage financier'!K58</f>
        <v>0</v>
      </c>
      <c r="F22" s="355">
        <f>'Form. A3- Montage financier'!M58</f>
        <v>0</v>
      </c>
      <c r="G22" s="355">
        <f t="shared" si="0"/>
        <v>0</v>
      </c>
      <c r="H22" s="770"/>
      <c r="I22" s="72"/>
      <c r="J22" s="72"/>
      <c r="K22" s="72"/>
      <c r="L22" s="72"/>
    </row>
    <row r="23" spans="1:12">
      <c r="A23" s="350" t="str">
        <f>'Form.A1- Partenaires'!B19</f>
        <v>Industriel 5</v>
      </c>
      <c r="B23" s="355">
        <f>'Form. A3- Montage financier'!E65</f>
        <v>0</v>
      </c>
      <c r="C23" s="355">
        <f>'Form. A3- Montage financier'!G65</f>
        <v>0</v>
      </c>
      <c r="D23" s="355">
        <f>'Form. A3- Montage financier'!I65</f>
        <v>0</v>
      </c>
      <c r="E23" s="355">
        <v>0</v>
      </c>
      <c r="F23" s="355">
        <f>'Form. A3- Montage financier'!M65</f>
        <v>0</v>
      </c>
      <c r="G23" s="355">
        <f t="shared" si="0"/>
        <v>0</v>
      </c>
      <c r="H23" s="770"/>
      <c r="I23" s="72"/>
      <c r="J23" s="72"/>
      <c r="K23" s="72"/>
      <c r="L23" s="72"/>
    </row>
    <row r="24" spans="1:12">
      <c r="A24" s="350" t="str">
        <f>'Form.A1- Partenaires'!B20</f>
        <v>Industriel 6</v>
      </c>
      <c r="B24" s="355">
        <f>'Form. A3- Montage financier'!E72</f>
        <v>0</v>
      </c>
      <c r="C24" s="355">
        <f>'Form. A3- Montage financier'!G72</f>
        <v>0</v>
      </c>
      <c r="D24" s="355">
        <f>'Form. A3- Montage financier'!I72</f>
        <v>0</v>
      </c>
      <c r="E24" s="355">
        <f>'Form. A3- Montage financier'!K72</f>
        <v>0</v>
      </c>
      <c r="F24" s="355">
        <f>'Form. A3- Montage financier'!M72</f>
        <v>0</v>
      </c>
      <c r="G24" s="355">
        <f t="shared" si="0"/>
        <v>0</v>
      </c>
      <c r="H24" s="770"/>
      <c r="I24" s="72"/>
      <c r="J24" s="72"/>
      <c r="K24" s="72"/>
      <c r="L24" s="72"/>
    </row>
    <row r="25" spans="1:12">
      <c r="A25" s="350" t="str">
        <f>'Form.A1- Partenaires'!B21</f>
        <v>Industriel 7</v>
      </c>
      <c r="B25" s="355">
        <f>'Form. A3- Montage financier'!E79</f>
        <v>0</v>
      </c>
      <c r="C25" s="355">
        <f>'Form. A3- Montage financier'!G79</f>
        <v>0</v>
      </c>
      <c r="D25" s="355">
        <f>'Form. A3- Montage financier'!I79</f>
        <v>0</v>
      </c>
      <c r="E25" s="355">
        <f>'Form. A3- Montage financier'!K79</f>
        <v>0</v>
      </c>
      <c r="F25" s="355">
        <f>'Form. A3- Montage financier'!M79</f>
        <v>0</v>
      </c>
      <c r="G25" s="355">
        <f t="shared" si="0"/>
        <v>0</v>
      </c>
      <c r="H25" s="770"/>
      <c r="I25" s="72"/>
      <c r="J25" s="72"/>
      <c r="K25" s="72"/>
      <c r="L25" s="72"/>
    </row>
    <row r="26" spans="1:12">
      <c r="A26" s="350" t="str">
        <f>'Form.A1- Partenaires'!B22</f>
        <v>Industriel 8</v>
      </c>
      <c r="B26" s="355">
        <f>'Form. A3- Montage financier'!E86</f>
        <v>0</v>
      </c>
      <c r="C26" s="355">
        <f>'Form. A3- Montage financier'!G86</f>
        <v>0</v>
      </c>
      <c r="D26" s="355">
        <f>'Form. A3- Montage financier'!I86</f>
        <v>0</v>
      </c>
      <c r="E26" s="355">
        <f>'Form. A3- Montage financier'!K86</f>
        <v>0</v>
      </c>
      <c r="F26" s="355">
        <f>'Form. A3- Montage financier'!M86</f>
        <v>0</v>
      </c>
      <c r="G26" s="355">
        <f t="shared" si="0"/>
        <v>0</v>
      </c>
      <c r="H26" s="770"/>
      <c r="I26" s="72"/>
      <c r="J26" s="72"/>
      <c r="K26" s="72"/>
      <c r="L26" s="72"/>
    </row>
    <row r="27" spans="1:12">
      <c r="A27" s="350" t="str">
        <f>'Form.A1- Partenaires'!B23</f>
        <v>Industriel 9</v>
      </c>
      <c r="B27" s="355">
        <f>'Form. A3- Montage financier'!E93</f>
        <v>0</v>
      </c>
      <c r="C27" s="355">
        <f>'Form. A3- Montage financier'!G93</f>
        <v>0</v>
      </c>
      <c r="D27" s="355">
        <f>'Form. A3- Montage financier'!I93</f>
        <v>0</v>
      </c>
      <c r="E27" s="355">
        <f>'Form. A3- Montage financier'!K93</f>
        <v>0</v>
      </c>
      <c r="F27" s="355">
        <f>'Form. A3- Montage financier'!M93</f>
        <v>0</v>
      </c>
      <c r="G27" s="355">
        <f t="shared" si="0"/>
        <v>0</v>
      </c>
      <c r="H27" s="770"/>
      <c r="I27" s="72"/>
      <c r="J27" s="72"/>
      <c r="K27" s="72"/>
      <c r="L27" s="72"/>
    </row>
    <row r="28" spans="1:12">
      <c r="A28" s="350" t="str">
        <f>'Form.A1- Partenaires'!B24</f>
        <v>Industriel 10</v>
      </c>
      <c r="B28" s="355">
        <f>'Form. A3- Montage financier'!E100</f>
        <v>0</v>
      </c>
      <c r="C28" s="355">
        <f>'Form. A3- Montage financier'!G100</f>
        <v>0</v>
      </c>
      <c r="D28" s="355">
        <f>'Form. A3- Montage financier'!I100</f>
        <v>0</v>
      </c>
      <c r="E28" s="355">
        <f>'Form. A3- Montage financier'!K100</f>
        <v>0</v>
      </c>
      <c r="F28" s="355">
        <f>'Form. A3- Montage financier'!M100</f>
        <v>0</v>
      </c>
      <c r="G28" s="355">
        <f t="shared" si="0"/>
        <v>0</v>
      </c>
      <c r="H28" s="770"/>
      <c r="I28" s="72"/>
      <c r="J28" s="72"/>
      <c r="K28" s="72"/>
      <c r="L28" s="72"/>
    </row>
    <row r="29" spans="1:12" ht="16" thickBot="1">
      <c r="A29" s="351" t="s">
        <v>125</v>
      </c>
      <c r="B29" s="352" t="e">
        <f>IF('Form.A1- Partenaires'!C34="Centre de recherche publique",0,'Form. A3- Montage financier'!D20*'Form. A4- Calcul des FIR-CRIBIQ'!G12*27%)</f>
        <v>#REF!</v>
      </c>
      <c r="C29" s="352" t="e">
        <f>IF('Form.A1- Partenaires'!C35="Centre de recherche publique",0,'Form. A3- Montage financier'!F20*'Form. A4- Calcul des FIR-CRIBIQ'!G12*27%)</f>
        <v>#REF!</v>
      </c>
      <c r="D29" s="352" t="e">
        <f>IF('Form.A1- Partenaires'!C36="Centre de recherche publique",0,'Form. A3- Montage financier'!H20*'Form. A4- Calcul des FIR-CRIBIQ'!G12*27%)</f>
        <v>#REF!</v>
      </c>
      <c r="E29" s="352" t="e">
        <f>IF('Form.A1- Partenaires'!C37="Centre de recherche publique",0,'Form. A3- Montage financier'!J20*'Form. A4- Calcul des FIR-CRIBIQ'!G12*27%)</f>
        <v>#REF!</v>
      </c>
      <c r="F29" s="352" t="e">
        <f>IF('Form.A1- Partenaires'!C38="Centre de recherche publique",0,'Form. A3- Montage financier'!L20*'Form. A4- Calcul des FIR-CRIBIQ'!G12*27%)</f>
        <v>#REF!</v>
      </c>
      <c r="G29" s="352" t="e">
        <f t="shared" si="0"/>
        <v>#REF!</v>
      </c>
      <c r="H29" s="353" t="e">
        <f t="shared" ref="H29" si="1">G29</f>
        <v>#REF!</v>
      </c>
      <c r="I29" s="72"/>
      <c r="J29" s="72"/>
      <c r="K29" s="72"/>
      <c r="L29" s="72"/>
    </row>
    <row r="30" spans="1:12">
      <c r="A30" s="339" t="s">
        <v>152</v>
      </c>
      <c r="B30" s="340" t="e">
        <f>SUM(B19:B29)</f>
        <v>#REF!</v>
      </c>
      <c r="C30" s="340" t="e">
        <f t="shared" ref="C30:F30" si="2">SUM(C19:C29)</f>
        <v>#REF!</v>
      </c>
      <c r="D30" s="340" t="e">
        <f t="shared" si="2"/>
        <v>#REF!</v>
      </c>
      <c r="E30" s="340" t="e">
        <f t="shared" si="2"/>
        <v>#REF!</v>
      </c>
      <c r="F30" s="341" t="e">
        <f t="shared" si="2"/>
        <v>#REF!</v>
      </c>
      <c r="I30" s="72"/>
      <c r="J30" s="72"/>
      <c r="K30" s="72"/>
      <c r="L30" s="72"/>
    </row>
    <row r="31" spans="1:12" ht="21">
      <c r="A31" s="174"/>
      <c r="B31" s="175"/>
      <c r="G31" s="13"/>
      <c r="H31" s="72"/>
      <c r="I31" s="72"/>
      <c r="J31" s="72"/>
      <c r="K31" s="72"/>
      <c r="L31" s="72"/>
    </row>
    <row r="32" spans="1:12" ht="21">
      <c r="A32" s="395" t="s">
        <v>292</v>
      </c>
      <c r="B32" s="175"/>
      <c r="G32" s="13"/>
      <c r="H32" s="72"/>
      <c r="I32" s="72"/>
      <c r="J32" s="72"/>
      <c r="K32" s="72"/>
      <c r="L32" s="72"/>
    </row>
    <row r="33" spans="1:13" ht="21">
      <c r="A33" s="174"/>
      <c r="B33" s="175"/>
      <c r="G33" s="13"/>
      <c r="H33" s="72"/>
      <c r="I33" s="72"/>
      <c r="J33" s="72"/>
      <c r="K33" s="72"/>
      <c r="L33" s="72"/>
    </row>
    <row r="34" spans="1:13" ht="21">
      <c r="A34" s="174"/>
      <c r="B34" s="175"/>
      <c r="G34" s="13"/>
      <c r="H34" s="72"/>
      <c r="I34" s="72"/>
      <c r="J34" s="72"/>
      <c r="K34" s="72"/>
      <c r="L34" s="72"/>
    </row>
    <row r="35" spans="1:13" ht="21">
      <c r="A35" s="174"/>
      <c r="B35" s="175"/>
      <c r="G35" s="13"/>
      <c r="H35" s="72"/>
      <c r="I35" s="72"/>
      <c r="J35" s="72"/>
      <c r="K35" s="72"/>
      <c r="L35" s="72"/>
    </row>
    <row r="36" spans="1:13" ht="21">
      <c r="A36" s="174"/>
      <c r="B36" s="175"/>
      <c r="G36" s="13"/>
      <c r="H36" s="72"/>
      <c r="I36" s="72"/>
      <c r="J36" s="72"/>
      <c r="K36" s="72"/>
      <c r="L36" s="72"/>
    </row>
    <row r="37" spans="1:13" ht="21">
      <c r="A37" s="174"/>
      <c r="B37" s="175"/>
      <c r="G37" s="13"/>
      <c r="H37" s="72"/>
      <c r="I37" s="72"/>
      <c r="J37" s="72"/>
      <c r="K37" s="72"/>
      <c r="L37" s="72"/>
    </row>
    <row r="39" spans="1:13" ht="45.65" customHeight="1">
      <c r="B39" s="219"/>
      <c r="C39" s="219"/>
      <c r="D39" s="219"/>
      <c r="E39" s="219"/>
      <c r="F39" s="219"/>
      <c r="G39" s="14"/>
      <c r="H39" s="14"/>
      <c r="I39" s="14"/>
      <c r="J39" s="14"/>
      <c r="K39" s="14"/>
      <c r="L39" s="14"/>
      <c r="M39" s="14"/>
    </row>
    <row r="40" spans="1:13" ht="15" customHeight="1">
      <c r="A40" s="219"/>
      <c r="B40" s="219"/>
      <c r="C40" s="219"/>
      <c r="D40" s="219"/>
      <c r="E40" s="219"/>
      <c r="F40" s="219"/>
      <c r="G40" s="14"/>
      <c r="H40" s="14"/>
      <c r="I40" s="14"/>
      <c r="J40" s="14"/>
      <c r="K40" s="14"/>
      <c r="L40" s="14"/>
      <c r="M40" s="14"/>
    </row>
    <row r="41" spans="1:13">
      <c r="A41" s="180"/>
    </row>
    <row r="46" spans="1:13">
      <c r="A46" s="218"/>
    </row>
  </sheetData>
  <sheetProtection algorithmName="SHA-512" hashValue="WHG8a1ZmnGVIc/+PqFufOoctON52A16F6N3XMnortwaOk8TspHSvz4Cx0QOXNwo8o2pDLqBM1CeDYn/2GguIbQ==" saltValue="77lcaDjmjAU9fUNuQvFN3A==" spinCount="100000" sheet="1" objects="1" scenarios="1"/>
  <mergeCells count="13">
    <mergeCell ref="H19:H28"/>
    <mergeCell ref="A15:H15"/>
    <mergeCell ref="A1:H1"/>
    <mergeCell ref="A3:H3"/>
    <mergeCell ref="A5:F5"/>
    <mergeCell ref="A6:F6"/>
    <mergeCell ref="A7:F7"/>
    <mergeCell ref="A8:F8"/>
    <mergeCell ref="A9:F9"/>
    <mergeCell ref="A10:F10"/>
    <mergeCell ref="A11:F11"/>
    <mergeCell ref="A12:F12"/>
    <mergeCell ref="A13:F13"/>
  </mergeCells>
  <pageMargins left="0.7" right="0.7" top="0.75" bottom="0.75" header="0.3" footer="0.3"/>
  <pageSetup paperSize="9" scale="65" orientation="portrait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M14"/>
  <sheetViews>
    <sheetView view="pageBreakPreview" topLeftCell="A11" zoomScaleNormal="82" zoomScaleSheetLayoutView="100" workbookViewId="0">
      <selection activeCell="C4" sqref="C4"/>
    </sheetView>
  </sheetViews>
  <sheetFormatPr baseColWidth="10" defaultRowHeight="14.5" outlineLevelCol="1"/>
  <cols>
    <col min="1" max="1" width="59.1796875" customWidth="1"/>
    <col min="2" max="6" width="19.1796875" customWidth="1"/>
    <col min="7" max="11" width="23.1796875" hidden="1" customWidth="1" outlineLevel="1"/>
    <col min="12" max="12" width="19.1796875" hidden="1" customWidth="1" outlineLevel="1"/>
    <col min="13" max="13" width="10.81640625" collapsed="1"/>
  </cols>
  <sheetData>
    <row r="1" spans="1:12" ht="38.25" customHeight="1" thickBot="1">
      <c r="A1" s="781" t="s">
        <v>308</v>
      </c>
      <c r="B1" s="781"/>
      <c r="C1" s="781"/>
      <c r="D1" s="781"/>
      <c r="E1" s="781"/>
      <c r="F1" s="417"/>
      <c r="G1" s="418"/>
      <c r="H1" s="418"/>
      <c r="I1" s="418"/>
      <c r="J1" s="418"/>
      <c r="K1" s="418"/>
      <c r="L1" s="418"/>
    </row>
    <row r="2" spans="1:12" ht="58.5" customHeight="1" thickBot="1">
      <c r="A2" s="419" t="s">
        <v>309</v>
      </c>
      <c r="B2" s="420" t="s">
        <v>1</v>
      </c>
      <c r="C2" s="421" t="str">
        <f>'Form.A1- Partenaires'!B15</f>
        <v>Industriel 1</v>
      </c>
      <c r="D2" s="422" t="str">
        <f>'Form.A1- Partenaires'!B16</f>
        <v>Industriel 2</v>
      </c>
      <c r="E2" s="422" t="str">
        <f>'Form.A1- Partenaires'!B17</f>
        <v>Industriel 3</v>
      </c>
      <c r="F2" s="423" t="str">
        <f>'Form.A1- Partenaires'!B18</f>
        <v>Industriel 4</v>
      </c>
      <c r="G2" s="424" t="str">
        <f>'Form.A1- Partenaires'!B19</f>
        <v>Industriel 5</v>
      </c>
      <c r="H2" s="425" t="str">
        <f>'Form.A1- Partenaires'!B20</f>
        <v>Industriel 6</v>
      </c>
      <c r="I2" s="425" t="str">
        <f>'Form.A1- Partenaires'!B21</f>
        <v>Industriel 7</v>
      </c>
      <c r="J2" s="425" t="str">
        <f>'Form.A1- Partenaires'!B22</f>
        <v>Industriel 8</v>
      </c>
      <c r="K2" s="425" t="str">
        <f>'Form.A1- Partenaires'!B23</f>
        <v>Industriel 9</v>
      </c>
      <c r="L2" s="426" t="str">
        <f>'Form.A1- Partenaires'!B24</f>
        <v>Industriel 10</v>
      </c>
    </row>
    <row r="3" spans="1:12" ht="44.25" customHeight="1">
      <c r="A3" s="181" t="s">
        <v>220</v>
      </c>
      <c r="B3" s="429">
        <f t="shared" ref="B3:B11" si="0">SUM(C3:L3)</f>
        <v>0</v>
      </c>
      <c r="C3" s="206">
        <v>0</v>
      </c>
      <c r="D3" s="207"/>
      <c r="E3" s="207"/>
      <c r="F3" s="207"/>
      <c r="G3" s="208">
        <v>0</v>
      </c>
      <c r="H3" s="208">
        <v>0</v>
      </c>
      <c r="I3" s="208">
        <v>0</v>
      </c>
      <c r="J3" s="208">
        <v>0</v>
      </c>
      <c r="K3" s="208">
        <v>0</v>
      </c>
      <c r="L3" s="209">
        <v>0</v>
      </c>
    </row>
    <row r="4" spans="1:12" ht="44.25" customHeight="1">
      <c r="A4" s="15" t="s">
        <v>220</v>
      </c>
      <c r="B4" s="430">
        <f t="shared" si="0"/>
        <v>0</v>
      </c>
      <c r="C4" s="210"/>
      <c r="D4" s="211"/>
      <c r="E4" s="211"/>
      <c r="F4" s="211"/>
      <c r="G4" s="212"/>
      <c r="H4" s="212"/>
      <c r="I4" s="212"/>
      <c r="J4" s="212"/>
      <c r="K4" s="212"/>
      <c r="L4" s="213"/>
    </row>
    <row r="5" spans="1:12" ht="44.25" customHeight="1">
      <c r="A5" s="15" t="s">
        <v>220</v>
      </c>
      <c r="B5" s="430">
        <f t="shared" si="0"/>
        <v>0</v>
      </c>
      <c r="C5" s="210"/>
      <c r="D5" s="211"/>
      <c r="E5" s="211"/>
      <c r="F5" s="211"/>
      <c r="G5" s="212"/>
      <c r="H5" s="212"/>
      <c r="I5" s="212"/>
      <c r="J5" s="212"/>
      <c r="K5" s="212"/>
      <c r="L5" s="213"/>
    </row>
    <row r="6" spans="1:12" ht="44.25" customHeight="1">
      <c r="A6" s="15" t="s">
        <v>220</v>
      </c>
      <c r="B6" s="430">
        <f t="shared" si="0"/>
        <v>0</v>
      </c>
      <c r="C6" s="210"/>
      <c r="D6" s="211"/>
      <c r="E6" s="211"/>
      <c r="F6" s="211"/>
      <c r="G6" s="212"/>
      <c r="H6" s="212"/>
      <c r="I6" s="212"/>
      <c r="J6" s="212"/>
      <c r="K6" s="212"/>
      <c r="L6" s="213"/>
    </row>
    <row r="7" spans="1:12" ht="44.25" customHeight="1">
      <c r="A7" s="15" t="s">
        <v>220</v>
      </c>
      <c r="B7" s="430">
        <f t="shared" si="0"/>
        <v>0</v>
      </c>
      <c r="C7" s="210"/>
      <c r="D7" s="211"/>
      <c r="E7" s="211"/>
      <c r="F7" s="211"/>
      <c r="G7" s="212"/>
      <c r="H7" s="212"/>
      <c r="I7" s="212"/>
      <c r="J7" s="212"/>
      <c r="K7" s="212"/>
      <c r="L7" s="213"/>
    </row>
    <row r="8" spans="1:12" ht="44.25" customHeight="1">
      <c r="A8" s="15" t="s">
        <v>220</v>
      </c>
      <c r="B8" s="430">
        <f t="shared" si="0"/>
        <v>0</v>
      </c>
      <c r="C8" s="210"/>
      <c r="D8" s="211"/>
      <c r="E8" s="211"/>
      <c r="F8" s="211"/>
      <c r="G8" s="212"/>
      <c r="H8" s="212"/>
      <c r="I8" s="212"/>
      <c r="J8" s="212"/>
      <c r="K8" s="212"/>
      <c r="L8" s="213"/>
    </row>
    <row r="9" spans="1:12" ht="44.25" customHeight="1">
      <c r="A9" s="15" t="s">
        <v>220</v>
      </c>
      <c r="B9" s="430">
        <f t="shared" si="0"/>
        <v>0</v>
      </c>
      <c r="C9" s="210"/>
      <c r="D9" s="211"/>
      <c r="E9" s="211"/>
      <c r="F9" s="211"/>
      <c r="G9" s="212"/>
      <c r="H9" s="212"/>
      <c r="I9" s="212"/>
      <c r="J9" s="212"/>
      <c r="K9" s="212"/>
      <c r="L9" s="213"/>
    </row>
    <row r="10" spans="1:12" ht="44.25" customHeight="1">
      <c r="A10" s="15" t="s">
        <v>220</v>
      </c>
      <c r="B10" s="430">
        <f t="shared" si="0"/>
        <v>0</v>
      </c>
      <c r="C10" s="210"/>
      <c r="D10" s="211"/>
      <c r="E10" s="211"/>
      <c r="F10" s="211"/>
      <c r="G10" s="212"/>
      <c r="H10" s="212"/>
      <c r="I10" s="212"/>
      <c r="J10" s="212"/>
      <c r="K10" s="212"/>
      <c r="L10" s="213"/>
    </row>
    <row r="11" spans="1:12" ht="44.25" customHeight="1" thickBot="1">
      <c r="A11" s="15" t="s">
        <v>220</v>
      </c>
      <c r="B11" s="431">
        <f t="shared" si="0"/>
        <v>0</v>
      </c>
      <c r="C11" s="214"/>
      <c r="D11" s="215"/>
      <c r="E11" s="215"/>
      <c r="F11" s="215"/>
      <c r="G11" s="216"/>
      <c r="H11" s="216"/>
      <c r="I11" s="216"/>
      <c r="J11" s="216"/>
      <c r="K11" s="216"/>
      <c r="L11" s="217"/>
    </row>
    <row r="12" spans="1:12" ht="30" customHeight="1" thickTop="1" thickBot="1">
      <c r="A12" s="437" t="s">
        <v>0</v>
      </c>
      <c r="B12" s="432">
        <f t="shared" ref="B12:L12" si="1">SUM(B3:B11)</f>
        <v>0</v>
      </c>
      <c r="C12" s="433">
        <f t="shared" si="1"/>
        <v>0</v>
      </c>
      <c r="D12" s="434">
        <f t="shared" si="1"/>
        <v>0</v>
      </c>
      <c r="E12" s="434">
        <f t="shared" si="1"/>
        <v>0</v>
      </c>
      <c r="F12" s="434">
        <f t="shared" si="1"/>
        <v>0</v>
      </c>
      <c r="G12" s="8">
        <f t="shared" si="1"/>
        <v>0</v>
      </c>
      <c r="H12" s="8">
        <f t="shared" si="1"/>
        <v>0</v>
      </c>
      <c r="I12" s="8">
        <f t="shared" si="1"/>
        <v>0</v>
      </c>
      <c r="J12" s="8">
        <f t="shared" si="1"/>
        <v>0</v>
      </c>
      <c r="K12" s="8">
        <f t="shared" si="1"/>
        <v>0</v>
      </c>
      <c r="L12" s="9">
        <f t="shared" si="1"/>
        <v>0</v>
      </c>
    </row>
    <row r="13" spans="1:12" ht="47.25" customHeight="1" thickBot="1">
      <c r="A13" s="435" t="s">
        <v>193</v>
      </c>
      <c r="B13" s="436">
        <f>B12+'Form. A3- Montage financier'!B107:C107</f>
        <v>0</v>
      </c>
      <c r="C13" s="427"/>
      <c r="D13" s="428"/>
      <c r="E13" s="428"/>
      <c r="F13" s="428"/>
      <c r="G13" s="428"/>
      <c r="H13" s="428"/>
      <c r="I13" s="428"/>
      <c r="J13" s="428"/>
      <c r="K13" s="428"/>
      <c r="L13" s="428"/>
    </row>
    <row r="14" spans="1:12">
      <c r="A14" s="7" t="s">
        <v>46</v>
      </c>
    </row>
  </sheetData>
  <sheetProtection algorithmName="SHA-512" hashValue="YUuhueYYJWrTiiCxWI3ZT+GxManALiwVj7FsX9EVWiKdclSrha8SpKNdch5egKWpVf5OO1CuajIj9yZkMN1vkA==" saltValue="hKZFDtoQeKEENy9QDZpSbQ==" spinCount="100000" sheet="1" objects="1" scenarios="1"/>
  <mergeCells count="1">
    <mergeCell ref="A1:E1"/>
  </mergeCells>
  <pageMargins left="0.7" right="0.7" top="0.75" bottom="0.75" header="0.3" footer="0.3"/>
  <pageSetup scale="75" orientation="landscape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N66"/>
  <sheetViews>
    <sheetView view="pageBreakPreview" zoomScaleNormal="100" zoomScaleSheetLayoutView="100" workbookViewId="0">
      <selection activeCell="E8" sqref="E8"/>
    </sheetView>
  </sheetViews>
  <sheetFormatPr baseColWidth="10" defaultRowHeight="14.5"/>
  <cols>
    <col min="1" max="2" width="18.453125" customWidth="1"/>
    <col min="3" max="3" width="13.81640625" customWidth="1"/>
    <col min="4" max="4" width="12.81640625" customWidth="1"/>
    <col min="5" max="5" width="16.453125" bestFit="1" customWidth="1"/>
    <col min="6" max="6" width="14.1796875" customWidth="1"/>
    <col min="7" max="7" width="14.81640625" bestFit="1" customWidth="1"/>
    <col min="8" max="8" width="11" customWidth="1"/>
    <col min="9" max="9" width="11.453125" customWidth="1"/>
    <col min="10" max="11" width="13" customWidth="1"/>
    <col min="12" max="13" width="17.453125" customWidth="1"/>
  </cols>
  <sheetData>
    <row r="1" spans="1:14" ht="28.5" customHeight="1">
      <c r="A1" s="851"/>
      <c r="B1" s="851"/>
      <c r="C1" s="16"/>
      <c r="D1" s="17" t="s">
        <v>71</v>
      </c>
      <c r="E1" s="852" t="str">
        <f>'Form.A1- Partenaires'!F5</f>
        <v>2022-000-C00</v>
      </c>
      <c r="F1" s="852"/>
      <c r="G1" s="195" t="s">
        <v>72</v>
      </c>
      <c r="H1" s="197" t="str">
        <f>'Form.A1- Partenaires'!D11</f>
        <v>Sélectionner</v>
      </c>
      <c r="J1" s="853" t="s">
        <v>73</v>
      </c>
      <c r="K1" s="839" t="str">
        <f>'Form.A1- Partenaires'!B7</f>
        <v>Titre</v>
      </c>
      <c r="L1" s="840"/>
      <c r="M1" s="841"/>
    </row>
    <row r="2" spans="1:14" ht="21.75" customHeight="1" thickBot="1">
      <c r="A2" s="851"/>
      <c r="B2" s="851"/>
      <c r="C2" s="16"/>
      <c r="D2" s="18" t="s">
        <v>74</v>
      </c>
      <c r="E2" s="845" t="str">
        <f>IF('Form. A2- Ventil. Coûts directs'!E85&gt;0,"3 ans",(IF('Form. A2- Ventil. Coûts directs'!D85&gt;0,"2 ans","1 an")))</f>
        <v>1 an</v>
      </c>
      <c r="F2" s="845"/>
      <c r="G2" s="196" t="s">
        <v>265</v>
      </c>
      <c r="H2" s="198" t="str">
        <f>'Form.A1- Partenaires'!E11</f>
        <v>Sélectionner</v>
      </c>
      <c r="I2" s="19"/>
      <c r="J2" s="854"/>
      <c r="K2" s="842"/>
      <c r="L2" s="843"/>
      <c r="M2" s="844"/>
    </row>
    <row r="3" spans="1:14" ht="29.25" customHeight="1" thickBot="1">
      <c r="A3" s="822" t="s">
        <v>75</v>
      </c>
      <c r="B3" s="822"/>
      <c r="C3" s="20"/>
      <c r="D3" s="823" t="s">
        <v>76</v>
      </c>
      <c r="E3" s="199" t="s">
        <v>1</v>
      </c>
      <c r="F3" s="199" t="s">
        <v>77</v>
      </c>
      <c r="G3" s="200" t="s">
        <v>78</v>
      </c>
      <c r="H3" s="201" t="s">
        <v>79</v>
      </c>
      <c r="J3" s="825" t="s">
        <v>134</v>
      </c>
      <c r="K3" s="826"/>
      <c r="L3" s="827" t="str">
        <f>'Form.A1- Partenaires'!B4</f>
        <v>Prénom et nom</v>
      </c>
      <c r="M3" s="828"/>
    </row>
    <row r="4" spans="1:14" ht="21.75" customHeight="1" thickBot="1">
      <c r="A4" s="822"/>
      <c r="B4" s="822"/>
      <c r="C4" s="20"/>
      <c r="D4" s="824"/>
      <c r="E4" s="21">
        <v>8.5000000000000006E-2</v>
      </c>
      <c r="F4" s="22">
        <v>5.0999999999999997E-2</v>
      </c>
      <c r="G4" s="22">
        <v>3.4000000000000002E-2</v>
      </c>
      <c r="H4" s="23">
        <v>7.0000000000000007E-2</v>
      </c>
      <c r="J4" s="825" t="s">
        <v>135</v>
      </c>
      <c r="K4" s="826"/>
      <c r="L4" s="846" t="str">
        <f>'Form.A1- Partenaires'!F6</f>
        <v>Responsable CRIBIQ</v>
      </c>
      <c r="M4" s="847"/>
    </row>
    <row r="5" spans="1:14" ht="16.5" customHeight="1" thickBot="1">
      <c r="A5" s="24"/>
      <c r="B5" s="24"/>
      <c r="C5" s="24"/>
      <c r="D5" s="25"/>
      <c r="E5" s="26"/>
      <c r="F5" s="27"/>
      <c r="G5" s="27"/>
      <c r="H5" s="28"/>
    </row>
    <row r="6" spans="1:14" ht="15" thickBot="1">
      <c r="A6" s="784" t="s">
        <v>80</v>
      </c>
      <c r="B6" s="785"/>
      <c r="C6" s="785"/>
      <c r="D6" s="786"/>
      <c r="E6" s="1"/>
      <c r="F6" s="12"/>
      <c r="G6" s="784" t="s">
        <v>81</v>
      </c>
      <c r="H6" s="785"/>
      <c r="I6" s="785"/>
      <c r="J6" s="785"/>
      <c r="K6" s="785"/>
      <c r="L6" s="785"/>
      <c r="M6" s="786"/>
      <c r="N6" s="1"/>
    </row>
    <row r="7" spans="1:14" ht="31.5" customHeight="1">
      <c r="A7" s="124" t="s">
        <v>38</v>
      </c>
      <c r="B7" s="125" t="s">
        <v>82</v>
      </c>
      <c r="C7" s="125" t="s">
        <v>132</v>
      </c>
      <c r="D7" s="126" t="s">
        <v>133</v>
      </c>
      <c r="G7" s="184" t="s">
        <v>14</v>
      </c>
      <c r="H7" s="125" t="s">
        <v>83</v>
      </c>
      <c r="I7" s="204" t="str">
        <f>A8</f>
        <v>U. LAVAL</v>
      </c>
      <c r="J7" s="204" t="str">
        <f>A9</f>
        <v>IRPQ</v>
      </c>
      <c r="K7" s="204" t="str">
        <f>A10</f>
        <v>IRPQ</v>
      </c>
      <c r="L7" s="204" t="str">
        <f>A11</f>
        <v>IRPQ</v>
      </c>
      <c r="M7" s="205" t="str">
        <f>A12</f>
        <v>IRPQ</v>
      </c>
    </row>
    <row r="8" spans="1:14" ht="15" customHeight="1">
      <c r="A8" s="202" t="str">
        <f>'Form.A1- Partenaires'!B34</f>
        <v>U. LAVAL</v>
      </c>
      <c r="B8" s="192" t="str">
        <f>'Form.A1- Partenaires'!C34</f>
        <v>Université</v>
      </c>
      <c r="C8" s="189">
        <f>'Form. A3- Montage financier'!D20</f>
        <v>0</v>
      </c>
      <c r="D8" s="189">
        <f>'Form. A3- Montage financier'!D19:E19</f>
        <v>0</v>
      </c>
      <c r="G8" s="29">
        <f>'Form.A1- Partenaires'!B28</f>
        <v>0</v>
      </c>
      <c r="H8" s="185">
        <f>I8+J8+K8+L8+M8</f>
        <v>0</v>
      </c>
      <c r="I8" s="182">
        <f>'Form. A3- Montage financier'!D23</f>
        <v>0</v>
      </c>
      <c r="J8" s="182">
        <f>'Form. A3- Montage financier'!F23</f>
        <v>0</v>
      </c>
      <c r="K8" s="182">
        <f>'Form. A3- Montage financier'!H23</f>
        <v>0</v>
      </c>
      <c r="L8" s="182">
        <f>'Form. A3- Montage financier'!J23</f>
        <v>0</v>
      </c>
      <c r="M8" s="183">
        <f>'Form. A3- Montage financier'!L23</f>
        <v>0</v>
      </c>
    </row>
    <row r="9" spans="1:14" ht="15" customHeight="1">
      <c r="A9" s="202" t="str">
        <f>'Form.A1- Partenaires'!B35</f>
        <v>IRPQ</v>
      </c>
      <c r="B9" s="192" t="str">
        <f>'Form.A1- Partenaires'!C35</f>
        <v>Nature de l'IRPQ</v>
      </c>
      <c r="C9" s="189">
        <f>'Form. A3- Montage financier'!F20</f>
        <v>0</v>
      </c>
      <c r="D9" s="189">
        <f>'Form. A3- Montage financier'!F19</f>
        <v>0</v>
      </c>
      <c r="G9" s="29" t="str">
        <f>'Form.A1- Partenaires'!B29</f>
        <v>OSP 2</v>
      </c>
      <c r="H9" s="185">
        <f>I9+J9+K9+L9+M9</f>
        <v>0</v>
      </c>
      <c r="I9" s="182">
        <f>'Form. A3- Montage financier'!D24</f>
        <v>0</v>
      </c>
      <c r="J9" s="182">
        <f>'Form. A3- Montage financier'!F24</f>
        <v>0</v>
      </c>
      <c r="K9" s="182">
        <f>'Form. A3- Montage financier'!H24</f>
        <v>0</v>
      </c>
      <c r="L9" s="182">
        <f>'Form. A3- Montage financier'!J24</f>
        <v>0</v>
      </c>
      <c r="M9" s="183">
        <f>'Form. A3- Montage financier'!L24</f>
        <v>0</v>
      </c>
    </row>
    <row r="10" spans="1:14" ht="15" customHeight="1">
      <c r="A10" s="202" t="str">
        <f>'Form.A1- Partenaires'!B36</f>
        <v>IRPQ</v>
      </c>
      <c r="B10" s="192" t="str">
        <f>'Form.A1- Partenaires'!C36</f>
        <v>Nature de l'IRPQ</v>
      </c>
      <c r="C10" s="189">
        <f>'Form. A3- Montage financier'!H20</f>
        <v>0</v>
      </c>
      <c r="D10" s="189">
        <f>'Form. A3- Montage financier'!H19</f>
        <v>0</v>
      </c>
      <c r="G10" s="29" t="str">
        <f>'Form.A1- Partenaires'!B30</f>
        <v>OSP 3</v>
      </c>
      <c r="H10" s="185">
        <f>I10+J10+K10+L10+M10</f>
        <v>0</v>
      </c>
      <c r="I10" s="182">
        <f>'Form. A3- Montage financier'!D25</f>
        <v>0</v>
      </c>
      <c r="J10" s="182">
        <f>'Form. A3- Montage financier'!F25</f>
        <v>0</v>
      </c>
      <c r="K10" s="182">
        <f>'Form. A3- Montage financier'!H25</f>
        <v>0</v>
      </c>
      <c r="L10" s="182">
        <f>'Form. A3- Montage financier'!J25</f>
        <v>0</v>
      </c>
      <c r="M10" s="183">
        <f>'Form. A3- Montage financier'!L25</f>
        <v>0</v>
      </c>
    </row>
    <row r="11" spans="1:14" ht="15" customHeight="1" thickBot="1">
      <c r="A11" s="202" t="str">
        <f>'Form.A1- Partenaires'!B37</f>
        <v>IRPQ</v>
      </c>
      <c r="B11" s="192" t="str">
        <f>'Form.A1- Partenaires'!C37</f>
        <v>Nature de l'IRPQ</v>
      </c>
      <c r="C11" s="189">
        <f>'Form. A3- Montage financier'!J20</f>
        <v>0</v>
      </c>
      <c r="D11" s="189">
        <f>'Form. A3- Montage financier'!J19</f>
        <v>0</v>
      </c>
      <c r="G11" s="35" t="s">
        <v>1</v>
      </c>
      <c r="H11" s="186">
        <f>H8+H9+H10</f>
        <v>0</v>
      </c>
      <c r="I11" s="186">
        <f t="shared" ref="I11:M11" si="0">I8+I9+I10</f>
        <v>0</v>
      </c>
      <c r="J11" s="186">
        <f t="shared" si="0"/>
        <v>0</v>
      </c>
      <c r="K11" s="186">
        <f t="shared" si="0"/>
        <v>0</v>
      </c>
      <c r="L11" s="186">
        <f t="shared" si="0"/>
        <v>0</v>
      </c>
      <c r="M11" s="187">
        <f t="shared" si="0"/>
        <v>0</v>
      </c>
    </row>
    <row r="12" spans="1:14" ht="15" customHeight="1">
      <c r="A12" s="202" t="str">
        <f>'Form.A1- Partenaires'!B38</f>
        <v>IRPQ</v>
      </c>
      <c r="B12" s="192" t="str">
        <f>'Form.A1- Partenaires'!C38</f>
        <v>Nature de l'IRPQ</v>
      </c>
      <c r="C12" s="189">
        <f>'Form. A3- Montage financier'!L20</f>
        <v>0</v>
      </c>
      <c r="D12" s="189">
        <f>'Form. A3- Montage financier'!L19</f>
        <v>0</v>
      </c>
    </row>
    <row r="13" spans="1:14" ht="15" thickBot="1">
      <c r="A13" s="32" t="s">
        <v>1</v>
      </c>
      <c r="B13" s="33"/>
      <c r="C13" s="190">
        <f>SUM(C8:C12)</f>
        <v>0</v>
      </c>
      <c r="D13" s="191">
        <f>SUM(D8:D12)</f>
        <v>0</v>
      </c>
    </row>
    <row r="14" spans="1:14" ht="17.25" customHeight="1" thickBot="1"/>
    <row r="15" spans="1:14" ht="15" thickBot="1">
      <c r="A15" s="784" t="s">
        <v>84</v>
      </c>
      <c r="B15" s="785"/>
      <c r="C15" s="785"/>
      <c r="D15" s="785"/>
      <c r="E15" s="786"/>
      <c r="F15" s="12"/>
      <c r="G15" s="848" t="s">
        <v>2</v>
      </c>
      <c r="H15" s="849"/>
      <c r="I15" s="850"/>
      <c r="J15" s="133"/>
      <c r="K15" s="12"/>
      <c r="L15" s="12"/>
    </row>
    <row r="16" spans="1:14" ht="39.5">
      <c r="A16" s="127" t="s">
        <v>85</v>
      </c>
      <c r="B16" s="129" t="s">
        <v>136</v>
      </c>
      <c r="C16" s="128" t="s">
        <v>20</v>
      </c>
      <c r="D16" s="128" t="s">
        <v>137</v>
      </c>
      <c r="E16" s="129" t="s">
        <v>138</v>
      </c>
      <c r="G16" s="134" t="s">
        <v>187</v>
      </c>
      <c r="H16" s="131">
        <f>'Form. A3- Montage financier'!C19</f>
        <v>0</v>
      </c>
      <c r="I16" s="38">
        <f>H16</f>
        <v>0</v>
      </c>
      <c r="J16" s="36"/>
      <c r="K16" s="36"/>
      <c r="L16" s="37"/>
    </row>
    <row r="17" spans="1:12" ht="18.75" customHeight="1">
      <c r="A17" s="193" t="str">
        <f>'Form.A1- Partenaires'!B15</f>
        <v>Industriel 1</v>
      </c>
      <c r="B17" s="30">
        <f>'Form. A3- Montage financier'!B33:C33+'Form. A3- Montage financier'!C35</f>
        <v>0</v>
      </c>
      <c r="C17" s="39" t="e">
        <f>B17/B27</f>
        <v>#DIV/0!</v>
      </c>
      <c r="D17" s="38">
        <f>'Form. A3- Montage financier'!B37</f>
        <v>0</v>
      </c>
      <c r="E17" s="38">
        <f>D17+B17</f>
        <v>0</v>
      </c>
      <c r="G17" s="203" t="str">
        <f t="shared" ref="G17:G26" si="1">A17</f>
        <v>Industriel 1</v>
      </c>
      <c r="H17" s="131">
        <f>'Form. A3- Montage financier'!C35</f>
        <v>0</v>
      </c>
      <c r="I17" s="829">
        <f>SUM(H17:H26)</f>
        <v>0</v>
      </c>
      <c r="J17" s="40"/>
      <c r="K17" s="40"/>
      <c r="L17" s="41"/>
    </row>
    <row r="18" spans="1:12" ht="15" customHeight="1">
      <c r="A18" s="193" t="str">
        <f>'Form.A1- Partenaires'!B16</f>
        <v>Industriel 2</v>
      </c>
      <c r="B18" s="30">
        <f>'Form. A3- Montage financier'!B40:C40+'Form. A3- Montage financier'!C42</f>
        <v>0</v>
      </c>
      <c r="C18" s="39" t="e">
        <f>B18/B27</f>
        <v>#DIV/0!</v>
      </c>
      <c r="D18" s="38">
        <f>'Form. A3- Montage financier'!B44</f>
        <v>0</v>
      </c>
      <c r="E18" s="38">
        <f t="shared" ref="E18:E26" si="2">D18+B18</f>
        <v>0</v>
      </c>
      <c r="G18" s="203" t="str">
        <f t="shared" si="1"/>
        <v>Industriel 2</v>
      </c>
      <c r="H18" s="131">
        <f>'Form. A3- Montage financier'!C42</f>
        <v>0</v>
      </c>
      <c r="I18" s="830"/>
      <c r="J18" s="42"/>
      <c r="K18" s="40"/>
      <c r="L18" s="41"/>
    </row>
    <row r="19" spans="1:12" ht="18" customHeight="1">
      <c r="A19" s="193" t="str">
        <f>'Form.A1- Partenaires'!B17</f>
        <v>Industriel 3</v>
      </c>
      <c r="B19" s="30">
        <f>'Form. A3- Montage financier'!C49+'Form. A3- Montage financier'!B47:C47</f>
        <v>0</v>
      </c>
      <c r="C19" s="39" t="e">
        <f>B19/B27</f>
        <v>#DIV/0!</v>
      </c>
      <c r="D19" s="38">
        <f>'Form. A3- Montage financier'!B51</f>
        <v>0</v>
      </c>
      <c r="E19" s="38">
        <f t="shared" si="2"/>
        <v>0</v>
      </c>
      <c r="G19" s="203" t="str">
        <f t="shared" si="1"/>
        <v>Industriel 3</v>
      </c>
      <c r="H19" s="131">
        <f>'Form. A3- Montage financier'!C49</f>
        <v>0</v>
      </c>
      <c r="I19" s="830"/>
      <c r="J19" s="40"/>
      <c r="K19" s="31"/>
      <c r="L19" s="41"/>
    </row>
    <row r="20" spans="1:12" ht="15" hidden="1" customHeight="1">
      <c r="A20" s="194" t="str">
        <f>'Form.A1- Partenaires'!B18</f>
        <v>Industriel 4</v>
      </c>
      <c r="B20" s="130">
        <f>'Form. A3- Montage financier'!B54:C54+'Form. A3- Montage financier'!C56</f>
        <v>0</v>
      </c>
      <c r="C20" s="39" t="e">
        <f>B20/B27</f>
        <v>#DIV/0!</v>
      </c>
      <c r="D20" s="38">
        <f>'Form. A3- Montage financier'!B58</f>
        <v>0</v>
      </c>
      <c r="E20" s="38">
        <f t="shared" si="2"/>
        <v>0</v>
      </c>
      <c r="G20" s="203" t="str">
        <f t="shared" si="1"/>
        <v>Industriel 4</v>
      </c>
      <c r="H20" s="131">
        <f>'Form. A3- Montage financier'!C56</f>
        <v>0</v>
      </c>
      <c r="I20" s="830"/>
      <c r="J20" s="40"/>
      <c r="K20" s="40"/>
      <c r="L20" s="41"/>
    </row>
    <row r="21" spans="1:12" ht="15" hidden="1" customHeight="1">
      <c r="A21" s="193" t="str">
        <f>'Form.A1- Partenaires'!B19</f>
        <v>Industriel 5</v>
      </c>
      <c r="B21" s="30">
        <f>'Form. A3- Montage financier'!B61:C61+'Form. A3- Montage financier'!C63</f>
        <v>0</v>
      </c>
      <c r="C21" s="39" t="e">
        <f>B21/B27</f>
        <v>#DIV/0!</v>
      </c>
      <c r="D21" s="38">
        <f>'Form. A3- Montage financier'!B65</f>
        <v>0</v>
      </c>
      <c r="E21" s="38">
        <f t="shared" si="2"/>
        <v>0</v>
      </c>
      <c r="G21" s="203" t="str">
        <f t="shared" si="1"/>
        <v>Industriel 5</v>
      </c>
      <c r="H21" s="131">
        <f>'Form. A3- Montage financier'!C63</f>
        <v>0</v>
      </c>
      <c r="I21" s="830"/>
      <c r="J21" s="40"/>
      <c r="K21" s="40"/>
      <c r="L21" s="41"/>
    </row>
    <row r="22" spans="1:12" ht="15" hidden="1" customHeight="1">
      <c r="A22" s="193" t="str">
        <f>'Form.A1- Partenaires'!B20</f>
        <v>Industriel 6</v>
      </c>
      <c r="B22" s="30">
        <f>'Form. A3- Montage financier'!B68:C68+'Form. A3- Montage financier'!C70</f>
        <v>0</v>
      </c>
      <c r="C22" s="39" t="e">
        <f>B22/B27</f>
        <v>#DIV/0!</v>
      </c>
      <c r="D22" s="38">
        <f>'Form. A3- Montage financier'!B72</f>
        <v>0</v>
      </c>
      <c r="E22" s="38">
        <f t="shared" si="2"/>
        <v>0</v>
      </c>
      <c r="G22" s="203" t="str">
        <f t="shared" si="1"/>
        <v>Industriel 6</v>
      </c>
      <c r="H22" s="131">
        <f>'Form. A3- Montage financier'!C70</f>
        <v>0</v>
      </c>
      <c r="I22" s="830"/>
      <c r="J22" s="40"/>
      <c r="K22" s="40"/>
      <c r="L22" s="41"/>
    </row>
    <row r="23" spans="1:12" ht="15" hidden="1" customHeight="1">
      <c r="A23" s="193" t="str">
        <f>'Form.A1- Partenaires'!B21</f>
        <v>Industriel 7</v>
      </c>
      <c r="B23" s="30">
        <f>'Form. A3- Montage financier'!B75:C75+'Form. A3- Montage financier'!C77</f>
        <v>0</v>
      </c>
      <c r="C23" s="39" t="e">
        <f>B23/B27</f>
        <v>#DIV/0!</v>
      </c>
      <c r="D23" s="38">
        <f>'Form. A3- Montage financier'!B79</f>
        <v>0</v>
      </c>
      <c r="E23" s="38">
        <f t="shared" si="2"/>
        <v>0</v>
      </c>
      <c r="G23" s="203" t="str">
        <f t="shared" si="1"/>
        <v>Industriel 7</v>
      </c>
      <c r="H23" s="131">
        <f>'Form. A3- Montage financier'!C77</f>
        <v>0</v>
      </c>
      <c r="I23" s="830"/>
      <c r="J23" s="40"/>
      <c r="K23" s="40"/>
      <c r="L23" s="41"/>
    </row>
    <row r="24" spans="1:12" ht="15" hidden="1" customHeight="1">
      <c r="A24" s="193" t="str">
        <f>'Form.A1- Partenaires'!B22</f>
        <v>Industriel 8</v>
      </c>
      <c r="B24" s="30">
        <f>'Form. A3- Montage financier'!B82:C82+'Form. A3- Montage financier'!C84</f>
        <v>0</v>
      </c>
      <c r="C24" s="39" t="e">
        <f>B24/B27</f>
        <v>#DIV/0!</v>
      </c>
      <c r="D24" s="38">
        <f>'Form. A3- Montage financier'!B86</f>
        <v>0</v>
      </c>
      <c r="E24" s="38">
        <f t="shared" si="2"/>
        <v>0</v>
      </c>
      <c r="G24" s="203" t="str">
        <f t="shared" si="1"/>
        <v>Industriel 8</v>
      </c>
      <c r="H24" s="131">
        <f>'Form. A3- Montage financier'!C84</f>
        <v>0</v>
      </c>
      <c r="I24" s="830"/>
      <c r="J24" s="40"/>
      <c r="K24" s="40"/>
      <c r="L24" s="41"/>
    </row>
    <row r="25" spans="1:12" ht="15" hidden="1" customHeight="1">
      <c r="A25" s="193" t="str">
        <f>'Form.A1- Partenaires'!B23</f>
        <v>Industriel 9</v>
      </c>
      <c r="B25" s="30">
        <f>'Form. A3- Montage financier'!B89:C89+'Form. A3- Montage financier'!C91</f>
        <v>0</v>
      </c>
      <c r="C25" s="39" t="e">
        <f>B25/B27</f>
        <v>#DIV/0!</v>
      </c>
      <c r="D25" s="38">
        <f>'Form. A3- Montage financier'!B93</f>
        <v>0</v>
      </c>
      <c r="E25" s="38">
        <f t="shared" si="2"/>
        <v>0</v>
      </c>
      <c r="G25" s="203" t="str">
        <f t="shared" si="1"/>
        <v>Industriel 9</v>
      </c>
      <c r="H25" s="131">
        <f>'Form. A3- Montage financier'!C91</f>
        <v>0</v>
      </c>
      <c r="I25" s="830"/>
      <c r="J25" s="40"/>
      <c r="K25" s="40"/>
      <c r="L25" s="41"/>
    </row>
    <row r="26" spans="1:12" ht="15" hidden="1" customHeight="1">
      <c r="A26" s="193" t="str">
        <f>'Form.A1- Partenaires'!B24</f>
        <v>Industriel 10</v>
      </c>
      <c r="B26" s="30">
        <f>'Form. A3- Montage financier'!B96:C96+'Form. A3- Montage financier'!C98</f>
        <v>0</v>
      </c>
      <c r="C26" s="39" t="e">
        <f>B26/B27</f>
        <v>#DIV/0!</v>
      </c>
      <c r="D26" s="38">
        <f>'Form. A3- Montage financier'!B100</f>
        <v>0</v>
      </c>
      <c r="E26" s="38">
        <f t="shared" si="2"/>
        <v>0</v>
      </c>
      <c r="G26" s="203" t="str">
        <f t="shared" si="1"/>
        <v>Industriel 10</v>
      </c>
      <c r="H26" s="131">
        <f>'Form. A3- Montage financier'!C98</f>
        <v>0</v>
      </c>
      <c r="I26" s="830"/>
      <c r="J26" s="40"/>
      <c r="K26" s="40"/>
      <c r="L26" s="43"/>
    </row>
    <row r="27" spans="1:12" ht="15" thickBot="1">
      <c r="A27" s="44" t="s">
        <v>1</v>
      </c>
      <c r="B27" s="45">
        <f>SUM(B17:B26)</f>
        <v>0</v>
      </c>
      <c r="C27" s="46" t="e">
        <f>SUM(C17:C26)</f>
        <v>#DIV/0!</v>
      </c>
      <c r="D27" s="45">
        <f>SUM(D17:D26)</f>
        <v>0</v>
      </c>
      <c r="E27" s="34">
        <f>B27+D27</f>
        <v>0</v>
      </c>
      <c r="G27" s="188"/>
      <c r="H27" s="188" t="s">
        <v>1</v>
      </c>
      <c r="I27" s="132">
        <f>I17+I16</f>
        <v>0</v>
      </c>
      <c r="J27" s="47"/>
      <c r="K27" s="47"/>
      <c r="L27" s="48"/>
    </row>
    <row r="28" spans="1:12" ht="21.75" customHeight="1" thickBot="1"/>
    <row r="29" spans="1:12" ht="20.25" customHeight="1" thickBot="1">
      <c r="A29" s="831" t="s">
        <v>86</v>
      </c>
      <c r="B29" s="832"/>
      <c r="E29" s="833" t="s">
        <v>87</v>
      </c>
      <c r="F29" s="834"/>
      <c r="G29" s="835"/>
    </row>
    <row r="30" spans="1:12" ht="27" customHeight="1">
      <c r="A30" s="49" t="s">
        <v>85</v>
      </c>
      <c r="B30" s="50" t="s">
        <v>88</v>
      </c>
      <c r="E30" s="51" t="s">
        <v>89</v>
      </c>
      <c r="F30" s="52" t="s">
        <v>90</v>
      </c>
      <c r="G30" s="53" t="s">
        <v>91</v>
      </c>
      <c r="I30" s="54"/>
      <c r="J30" s="836" t="s">
        <v>92</v>
      </c>
      <c r="K30" s="837"/>
      <c r="L30" s="838"/>
    </row>
    <row r="31" spans="1:12" ht="18" customHeight="1" thickBot="1">
      <c r="A31" s="29" t="str">
        <f t="shared" ref="A31:A40" si="3">A17</f>
        <v>Industriel 1</v>
      </c>
      <c r="B31" s="55">
        <f>'Form. A5-Contrib. en nature'!C12</f>
        <v>0</v>
      </c>
      <c r="E31" s="168" t="e">
        <f>'Form. A4- Calcul des FIR-CRIBIQ'!G12</f>
        <v>#REF!</v>
      </c>
      <c r="F31" s="56" t="e">
        <f>G31/(E31*C13)</f>
        <v>#REF!</v>
      </c>
      <c r="G31" s="169" t="e">
        <f>'Form. A4- Calcul des FIR-CRIBIQ'!H29</f>
        <v>#REF!</v>
      </c>
      <c r="J31" s="57" t="s">
        <v>93</v>
      </c>
      <c r="K31" s="58" t="s">
        <v>94</v>
      </c>
      <c r="L31" s="59" t="s">
        <v>95</v>
      </c>
    </row>
    <row r="32" spans="1:12" ht="14.25" customHeight="1">
      <c r="A32" s="29" t="str">
        <f t="shared" si="3"/>
        <v>Industriel 2</v>
      </c>
      <c r="B32" s="55">
        <f>'Form. A5-Contrib. en nature'!D12</f>
        <v>0</v>
      </c>
      <c r="E32" s="818"/>
      <c r="F32" s="818"/>
      <c r="G32" s="60"/>
      <c r="J32" s="138">
        <f>COUNTIF('Form.A1- Partenaires'!E15:E19,"PME")</f>
        <v>0</v>
      </c>
      <c r="K32" s="139">
        <f>COUNTIF('Form.A1- Partenaires'!E15:E19,"Grande Entreprise")</f>
        <v>0</v>
      </c>
      <c r="L32" s="140">
        <f>COUNTIF('Form.A1- Partenaires'!E15:E19,"Regroupement industriel")</f>
        <v>0</v>
      </c>
    </row>
    <row r="33" spans="1:13" ht="14.25" customHeight="1" thickBot="1">
      <c r="A33" s="29" t="str">
        <f t="shared" si="3"/>
        <v>Industriel 3</v>
      </c>
      <c r="B33" s="55">
        <f>'Form. A5-Contrib. en nature'!E12</f>
        <v>0</v>
      </c>
      <c r="E33" s="818"/>
      <c r="F33" s="818"/>
      <c r="G33" s="61"/>
      <c r="I33" s="62"/>
      <c r="J33" s="819">
        <f>J32+K32+L32</f>
        <v>0</v>
      </c>
      <c r="K33" s="820"/>
      <c r="L33" s="821"/>
    </row>
    <row r="34" spans="1:13" ht="14.25" hidden="1" customHeight="1">
      <c r="A34" s="29" t="str">
        <f t="shared" si="3"/>
        <v>Industriel 4</v>
      </c>
      <c r="B34" s="55">
        <f>'Form. A5-Contrib. en nature'!F12</f>
        <v>0</v>
      </c>
      <c r="E34" s="123"/>
      <c r="F34" s="123"/>
      <c r="G34" s="61"/>
      <c r="I34" s="62"/>
      <c r="J34" s="47"/>
      <c r="K34" s="47"/>
      <c r="L34" s="47"/>
    </row>
    <row r="35" spans="1:13" ht="14.25" hidden="1" customHeight="1">
      <c r="A35" s="29" t="str">
        <f t="shared" si="3"/>
        <v>Industriel 5</v>
      </c>
      <c r="B35" s="55">
        <f>'Form. A5-Contrib. en nature'!G12</f>
        <v>0</v>
      </c>
      <c r="E35" s="123"/>
      <c r="F35" s="123"/>
      <c r="G35" s="61"/>
      <c r="I35" s="62"/>
      <c r="J35" s="47"/>
      <c r="K35" s="47"/>
      <c r="L35" s="47"/>
    </row>
    <row r="36" spans="1:13" ht="14.25" hidden="1" customHeight="1">
      <c r="A36" s="29" t="str">
        <f t="shared" si="3"/>
        <v>Industriel 6</v>
      </c>
      <c r="B36" s="55">
        <f>'Form. A5-Contrib. en nature'!H12</f>
        <v>0</v>
      </c>
      <c r="E36" s="123"/>
      <c r="F36" s="123"/>
      <c r="G36" s="61"/>
      <c r="I36" s="62"/>
      <c r="J36" s="47"/>
      <c r="K36" s="47"/>
      <c r="L36" s="47"/>
    </row>
    <row r="37" spans="1:13" ht="14.25" hidden="1" customHeight="1">
      <c r="A37" s="29" t="str">
        <f t="shared" si="3"/>
        <v>Industriel 7</v>
      </c>
      <c r="B37" s="55">
        <f>'Form. A5-Contrib. en nature'!I12</f>
        <v>0</v>
      </c>
      <c r="E37" s="123"/>
      <c r="F37" s="123"/>
      <c r="G37" s="61"/>
      <c r="I37" s="62"/>
      <c r="J37" s="47"/>
      <c r="K37" s="47"/>
      <c r="L37" s="47"/>
    </row>
    <row r="38" spans="1:13" ht="14.25" hidden="1" customHeight="1">
      <c r="A38" s="29" t="str">
        <f t="shared" si="3"/>
        <v>Industriel 8</v>
      </c>
      <c r="B38" s="55">
        <f>'Form. A5-Contrib. en nature'!J12</f>
        <v>0</v>
      </c>
      <c r="E38" s="123"/>
      <c r="F38" s="123"/>
      <c r="G38" s="61"/>
      <c r="I38" s="62"/>
      <c r="J38" s="47"/>
      <c r="K38" s="47"/>
      <c r="L38" s="47"/>
    </row>
    <row r="39" spans="1:13" ht="15" hidden="1" customHeight="1">
      <c r="A39" s="29" t="str">
        <f t="shared" si="3"/>
        <v>Industriel 9</v>
      </c>
      <c r="B39" s="55">
        <f>'Form. A5-Contrib. en nature'!H12</f>
        <v>0</v>
      </c>
      <c r="E39" s="123"/>
      <c r="F39" s="123"/>
      <c r="G39" s="61"/>
      <c r="I39" s="62"/>
      <c r="J39" s="47"/>
      <c r="K39" s="47"/>
      <c r="L39" s="47"/>
    </row>
    <row r="40" spans="1:13" ht="14.25" hidden="1" customHeight="1" thickBot="1">
      <c r="A40" s="29" t="str">
        <f t="shared" si="3"/>
        <v>Industriel 10</v>
      </c>
      <c r="B40" s="55">
        <f>'Form. A5-Contrib. en nature'!I12</f>
        <v>0</v>
      </c>
      <c r="E40" s="123"/>
      <c r="I40" s="62"/>
    </row>
    <row r="41" spans="1:13" ht="17.25" customHeight="1" thickBot="1">
      <c r="A41" s="63" t="s">
        <v>1</v>
      </c>
      <c r="B41" s="64">
        <f>SUM(B31:B40)</f>
        <v>0</v>
      </c>
      <c r="E41" s="809" t="s">
        <v>96</v>
      </c>
      <c r="F41" s="810"/>
      <c r="G41" s="811"/>
      <c r="H41" s="65"/>
      <c r="J41" s="812" t="s">
        <v>97</v>
      </c>
      <c r="K41" s="813"/>
      <c r="L41" s="814"/>
    </row>
    <row r="42" spans="1:13" ht="21" customHeight="1">
      <c r="E42" s="815" t="s">
        <v>98</v>
      </c>
      <c r="F42" s="816" t="s">
        <v>99</v>
      </c>
      <c r="G42" s="817" t="s">
        <v>131</v>
      </c>
      <c r="H42" s="817" t="s">
        <v>100</v>
      </c>
      <c r="I42" s="65"/>
      <c r="J42" s="57" t="s">
        <v>101</v>
      </c>
      <c r="K42" s="58" t="s">
        <v>70</v>
      </c>
      <c r="L42" s="59" t="s">
        <v>102</v>
      </c>
    </row>
    <row r="43" spans="1:13" ht="14.25" customHeight="1">
      <c r="A43" s="66"/>
      <c r="E43" s="815"/>
      <c r="F43" s="816"/>
      <c r="G43" s="817"/>
      <c r="H43" s="817"/>
      <c r="I43" s="67"/>
      <c r="J43" s="136">
        <f>COUNTIF('Form.A1- Partenaires'!C34:C38,"Université")</f>
        <v>1</v>
      </c>
      <c r="K43" s="137">
        <f>COUNTIF('Form.A1- Partenaires'!C34:C38,"CCTT")</f>
        <v>0</v>
      </c>
      <c r="L43" s="135">
        <f>COUNTIF('Form.A1- Partenaires'!C34:C38,"Centre de recherche publique")</f>
        <v>0</v>
      </c>
    </row>
    <row r="44" spans="1:13" ht="18" customHeight="1" thickBot="1">
      <c r="A44" s="66"/>
      <c r="E44" s="166" t="e">
        <f>'Form. A3- Montage financier'!B7</f>
        <v>#REF!</v>
      </c>
      <c r="F44" s="167" t="e">
        <f>'Form. A4- Calcul des FIR-CRIBIQ'!H29</f>
        <v>#REF!</v>
      </c>
      <c r="G44" s="165">
        <f>'Form. A4- Calcul des FIR-CRIBIQ'!H19</f>
        <v>0</v>
      </c>
      <c r="H44" s="68" t="e">
        <f>E44+F44+G44</f>
        <v>#REF!</v>
      </c>
      <c r="I44" s="69"/>
      <c r="J44" s="798">
        <f>J43+K43+L43</f>
        <v>1</v>
      </c>
      <c r="K44" s="799"/>
      <c r="L44" s="800"/>
    </row>
    <row r="45" spans="1:13" ht="26.25" customHeight="1" thickBot="1">
      <c r="D45" s="70"/>
      <c r="F45" s="71"/>
      <c r="G45" s="72"/>
    </row>
    <row r="46" spans="1:13" ht="21.75" customHeight="1" thickBot="1">
      <c r="D46" s="72"/>
      <c r="E46" s="65"/>
      <c r="F46" s="65"/>
      <c r="G46" s="65"/>
      <c r="H46" s="65"/>
      <c r="J46" s="801" t="s">
        <v>13</v>
      </c>
      <c r="K46" s="170" t="s">
        <v>54</v>
      </c>
      <c r="L46" s="807" t="s">
        <v>103</v>
      </c>
      <c r="M46" s="808"/>
    </row>
    <row r="47" spans="1:13" ht="15" thickBot="1">
      <c r="A47" s="75" t="s">
        <v>104</v>
      </c>
      <c r="B47" s="141" t="s">
        <v>139</v>
      </c>
      <c r="E47" s="31"/>
      <c r="F47" s="73"/>
      <c r="G47" s="74"/>
      <c r="H47" s="74"/>
      <c r="J47" s="802"/>
      <c r="K47" s="92" t="s">
        <v>76</v>
      </c>
      <c r="L47" s="796" t="s">
        <v>2</v>
      </c>
      <c r="M47" s="797"/>
    </row>
    <row r="48" spans="1:13" ht="16" thickBot="1">
      <c r="A48" s="77" t="s">
        <v>107</v>
      </c>
      <c r="B48" s="141" t="s">
        <v>139</v>
      </c>
      <c r="E48" s="804" t="s">
        <v>105</v>
      </c>
      <c r="F48" s="805"/>
      <c r="G48" s="806"/>
      <c r="H48" s="76"/>
      <c r="J48" s="802"/>
      <c r="K48" s="171" t="s">
        <v>85</v>
      </c>
      <c r="L48" s="796" t="s">
        <v>106</v>
      </c>
      <c r="M48" s="797"/>
    </row>
    <row r="49" spans="1:13">
      <c r="A49" s="77" t="s">
        <v>285</v>
      </c>
      <c r="B49" s="141" t="s">
        <v>139</v>
      </c>
      <c r="E49" s="78" t="s">
        <v>186</v>
      </c>
      <c r="F49" s="79" t="s">
        <v>108</v>
      </c>
      <c r="G49" s="80" t="s">
        <v>109</v>
      </c>
      <c r="H49" s="76"/>
      <c r="J49" s="802"/>
      <c r="K49" s="171" t="s">
        <v>38</v>
      </c>
      <c r="L49" s="796" t="s">
        <v>110</v>
      </c>
      <c r="M49" s="797"/>
    </row>
    <row r="50" spans="1:13" ht="15" thickBot="1">
      <c r="A50" s="77" t="s">
        <v>112</v>
      </c>
      <c r="B50" s="141" t="s">
        <v>139</v>
      </c>
      <c r="E50" s="81" t="e">
        <f>'Form. A3- Montage financier'!D11</f>
        <v>#REF!</v>
      </c>
      <c r="F50" s="82" t="e">
        <f>'Form. A3- Montage financier'!D13</f>
        <v>#REF!</v>
      </c>
      <c r="G50" s="83" t="e">
        <f>'Form. A3- Montage financier'!D10</f>
        <v>#REF!</v>
      </c>
      <c r="H50" s="76"/>
      <c r="J50" s="802"/>
      <c r="K50" s="171" t="s">
        <v>14</v>
      </c>
      <c r="L50" s="796" t="s">
        <v>111</v>
      </c>
      <c r="M50" s="797"/>
    </row>
    <row r="51" spans="1:13" ht="15" thickBot="1">
      <c r="A51" s="84" t="s">
        <v>260</v>
      </c>
      <c r="B51" s="141" t="s">
        <v>139</v>
      </c>
      <c r="J51" s="803"/>
      <c r="K51" s="172" t="s">
        <v>113</v>
      </c>
      <c r="L51" s="782" t="s">
        <v>114</v>
      </c>
      <c r="M51" s="783"/>
    </row>
    <row r="52" spans="1:13">
      <c r="J52" s="85"/>
      <c r="K52" s="86"/>
      <c r="L52" s="87"/>
    </row>
    <row r="53" spans="1:13" ht="30" hidden="1" customHeight="1">
      <c r="A53" s="787" t="s">
        <v>115</v>
      </c>
      <c r="B53" s="788"/>
      <c r="C53" s="788"/>
      <c r="D53" s="788"/>
      <c r="E53" s="788"/>
      <c r="F53" s="788"/>
      <c r="G53" s="788"/>
      <c r="H53" s="788"/>
      <c r="I53" s="788"/>
      <c r="J53" s="788"/>
      <c r="K53" s="788"/>
      <c r="L53" s="788"/>
      <c r="M53" s="789"/>
    </row>
    <row r="54" spans="1:13" ht="57.75" hidden="1" customHeight="1">
      <c r="A54" s="1"/>
      <c r="B54" s="790" t="s">
        <v>116</v>
      </c>
      <c r="C54" s="791"/>
      <c r="D54" s="791"/>
      <c r="E54" s="791"/>
      <c r="F54" s="792"/>
      <c r="G54" s="790" t="s">
        <v>117</v>
      </c>
      <c r="H54" s="791"/>
      <c r="I54" s="792"/>
      <c r="J54" s="793" t="s">
        <v>118</v>
      </c>
      <c r="K54" s="794"/>
      <c r="L54" s="795"/>
      <c r="M54" s="88" t="s">
        <v>119</v>
      </c>
    </row>
    <row r="55" spans="1:13" ht="45" hidden="1" customHeight="1">
      <c r="A55" s="89"/>
      <c r="B55" s="90" t="s">
        <v>120</v>
      </c>
      <c r="C55" s="91"/>
      <c r="D55" s="92" t="s">
        <v>121</v>
      </c>
      <c r="E55" s="92" t="s">
        <v>54</v>
      </c>
      <c r="F55" s="93" t="s">
        <v>122</v>
      </c>
      <c r="G55" s="90" t="s">
        <v>123</v>
      </c>
      <c r="H55" s="92" t="s">
        <v>54</v>
      </c>
      <c r="I55" s="94" t="s">
        <v>124</v>
      </c>
      <c r="J55" s="91" t="s">
        <v>120</v>
      </c>
      <c r="K55" s="92" t="s">
        <v>54</v>
      </c>
      <c r="L55" s="93" t="s">
        <v>122</v>
      </c>
      <c r="M55" s="95"/>
    </row>
    <row r="56" spans="1:13" ht="15" hidden="1" customHeight="1">
      <c r="A56" s="96" t="s">
        <v>125</v>
      </c>
      <c r="B56" s="97">
        <v>25500</v>
      </c>
      <c r="C56" s="98"/>
      <c r="D56" s="99">
        <f>D13</f>
        <v>0</v>
      </c>
      <c r="E56" s="99"/>
      <c r="F56" s="100">
        <f>B56+D56</f>
        <v>25500</v>
      </c>
      <c r="G56" s="97">
        <v>66000</v>
      </c>
      <c r="H56" s="101">
        <v>0</v>
      </c>
      <c r="I56" s="100">
        <f>G56+H56</f>
        <v>66000</v>
      </c>
      <c r="J56" s="98">
        <f>C13-B56-D56-G56</f>
        <v>-91500</v>
      </c>
      <c r="K56" s="101">
        <v>0</v>
      </c>
      <c r="L56" s="100">
        <f>J56+K56</f>
        <v>-91500</v>
      </c>
      <c r="M56" s="102" t="e">
        <f>#REF!+#REF!</f>
        <v>#REF!</v>
      </c>
    </row>
    <row r="57" spans="1:13" ht="15.75" hidden="1" customHeight="1" thickBot="1">
      <c r="A57" s="103" t="s">
        <v>126</v>
      </c>
      <c r="B57" s="81">
        <f>B56/B62</f>
        <v>0.4</v>
      </c>
      <c r="C57" s="104"/>
      <c r="D57" s="99"/>
      <c r="E57" s="99"/>
      <c r="F57" s="105"/>
      <c r="G57" s="81">
        <f>(B56+G56)/(B62+G62)</f>
        <v>0.38800000000000001</v>
      </c>
      <c r="H57" s="101"/>
      <c r="I57" s="105"/>
      <c r="J57" s="106">
        <f>(B56+G56+J56)/(J62+G62+B62)</f>
        <v>0</v>
      </c>
      <c r="K57" s="101"/>
      <c r="M57" s="102"/>
    </row>
    <row r="58" spans="1:13" ht="15" hidden="1" customHeight="1">
      <c r="A58" s="96" t="s">
        <v>127</v>
      </c>
      <c r="B58" s="97">
        <f>18000/1.15</f>
        <v>15652</v>
      </c>
      <c r="C58" s="98"/>
      <c r="D58" s="107">
        <f>F27</f>
        <v>0</v>
      </c>
      <c r="E58" s="107">
        <f>B58*15%</f>
        <v>2348</v>
      </c>
      <c r="F58" s="100">
        <f>B58+E58</f>
        <v>18000</v>
      </c>
      <c r="G58" s="97">
        <f>44000/1.15</f>
        <v>38261</v>
      </c>
      <c r="H58" s="107">
        <f>15%*G58</f>
        <v>5739</v>
      </c>
      <c r="I58" s="100">
        <f>G58+H58</f>
        <v>44000</v>
      </c>
      <c r="J58" s="98">
        <f>27500/1.15</f>
        <v>23913</v>
      </c>
      <c r="K58" s="107">
        <f>J58*15%</f>
        <v>3587</v>
      </c>
      <c r="L58" s="100">
        <f>J58+K58</f>
        <v>27500</v>
      </c>
      <c r="M58" s="102" t="e">
        <f>#REF!+#REF!</f>
        <v>#REF!</v>
      </c>
    </row>
    <row r="59" spans="1:13" ht="15.75" hidden="1" customHeight="1" thickBot="1">
      <c r="A59" s="103" t="s">
        <v>128</v>
      </c>
      <c r="B59" s="108">
        <f>B58/B62</f>
        <v>0.2455</v>
      </c>
      <c r="C59" s="109"/>
      <c r="D59" s="107"/>
      <c r="E59" s="107"/>
      <c r="F59" s="105"/>
      <c r="G59" s="108">
        <f>I58/I62</f>
        <v>0.24740000000000001</v>
      </c>
      <c r="H59" s="101"/>
      <c r="I59" s="105"/>
      <c r="J59" s="83">
        <f>(B58+G58+J58)/(B62+G62+J62)</f>
        <v>0.37559999999999999</v>
      </c>
      <c r="K59" s="101"/>
      <c r="M59" s="102"/>
    </row>
    <row r="60" spans="1:13" s="13" customFormat="1" ht="15" hidden="1" customHeight="1">
      <c r="A60" s="96" t="s">
        <v>129</v>
      </c>
      <c r="B60" s="97">
        <v>22598</v>
      </c>
      <c r="C60" s="98"/>
      <c r="D60" s="107">
        <v>0</v>
      </c>
      <c r="E60" s="107">
        <v>0</v>
      </c>
      <c r="F60" s="100">
        <f>B60+D60+E60</f>
        <v>22598</v>
      </c>
      <c r="G60" s="110">
        <v>67826</v>
      </c>
      <c r="H60" s="111"/>
      <c r="I60" s="100">
        <f>G60+H60</f>
        <v>67826</v>
      </c>
      <c r="J60" s="112">
        <v>38980</v>
      </c>
      <c r="K60" s="111"/>
      <c r="L60" s="100">
        <f>J60+K60</f>
        <v>38980</v>
      </c>
      <c r="M60" s="102" t="e">
        <f>#REF!+#REF!</f>
        <v>#REF!</v>
      </c>
    </row>
    <row r="61" spans="1:13" s="13" customFormat="1" ht="15.75" hidden="1" customHeight="1" thickBot="1">
      <c r="A61" s="113" t="s">
        <v>130</v>
      </c>
      <c r="B61" s="108">
        <f>(B56+B60)/B62</f>
        <v>0.75449999999999995</v>
      </c>
      <c r="C61" s="109"/>
      <c r="D61" s="107"/>
      <c r="E61" s="107"/>
      <c r="F61" s="114"/>
      <c r="G61" s="81">
        <f>(B60+G60)/(B62+G62)</f>
        <v>0.38340000000000002</v>
      </c>
      <c r="H61" s="111"/>
      <c r="I61" s="114"/>
      <c r="J61" s="82">
        <f>(B56+G56+J56+B60+G60+J60)/(B62+G62+J62)</f>
        <v>0.62439999999999996</v>
      </c>
      <c r="K61" s="111"/>
      <c r="M61" s="102"/>
    </row>
    <row r="62" spans="1:13" ht="23.25" hidden="1" customHeight="1">
      <c r="A62" s="115" t="s">
        <v>1</v>
      </c>
      <c r="B62" s="116">
        <f t="shared" ref="B62:H62" si="4">B56+B58+B60</f>
        <v>63750</v>
      </c>
      <c r="C62" s="117"/>
      <c r="D62" s="118">
        <f t="shared" si="4"/>
        <v>0</v>
      </c>
      <c r="E62" s="118">
        <f t="shared" si="4"/>
        <v>2348</v>
      </c>
      <c r="F62" s="119">
        <f t="shared" si="4"/>
        <v>66098</v>
      </c>
      <c r="G62" s="116">
        <f t="shared" si="4"/>
        <v>172087</v>
      </c>
      <c r="H62" s="118">
        <f t="shared" si="4"/>
        <v>5739</v>
      </c>
      <c r="I62" s="120">
        <f>G62+H62</f>
        <v>177826</v>
      </c>
      <c r="J62" s="117">
        <f>J56+J58+J60</f>
        <v>-28607</v>
      </c>
      <c r="K62" s="118">
        <f>K56+K58+K60</f>
        <v>3587</v>
      </c>
      <c r="L62" s="120">
        <f>J62+K62</f>
        <v>-25020</v>
      </c>
      <c r="M62" s="121" t="e">
        <f t="shared" ref="M62" si="5">M56+M58+M60</f>
        <v>#REF!</v>
      </c>
    </row>
    <row r="63" spans="1:13" ht="15" hidden="1" customHeight="1"/>
    <row r="64" spans="1:13" ht="15" hidden="1" customHeight="1">
      <c r="F64" s="122" t="e">
        <f>F56/C13</f>
        <v>#DIV/0!</v>
      </c>
      <c r="G64" s="122" t="e">
        <f>(I56+F56)/C13</f>
        <v>#DIV/0!</v>
      </c>
    </row>
    <row r="65" spans="4:4">
      <c r="D65" s="72"/>
    </row>
    <row r="66" spans="4:4">
      <c r="D66" s="72"/>
    </row>
  </sheetData>
  <sheetProtection algorithmName="SHA-512" hashValue="fn5QgiVmGC8muP1ZXG3Q4ryZpxT5SrLbhS62fgudgRYbCYJvLDKyNMwvu2HJfRiEG1tKBs5D5CSsRTkWntpGxw==" saltValue="FPcmGIcBTEz5EDYax0OyoQ==" spinCount="100000" sheet="1" objects="1" scenarios="1"/>
  <mergeCells count="41">
    <mergeCell ref="K1:M2"/>
    <mergeCell ref="E2:F2"/>
    <mergeCell ref="J4:K4"/>
    <mergeCell ref="L4:M4"/>
    <mergeCell ref="A15:E15"/>
    <mergeCell ref="G15:I15"/>
    <mergeCell ref="A1:B2"/>
    <mergeCell ref="E1:F1"/>
    <mergeCell ref="J1:J2"/>
    <mergeCell ref="E33:F33"/>
    <mergeCell ref="J33:L33"/>
    <mergeCell ref="A3:B4"/>
    <mergeCell ref="D3:D4"/>
    <mergeCell ref="J3:K3"/>
    <mergeCell ref="L3:M3"/>
    <mergeCell ref="I17:I26"/>
    <mergeCell ref="A29:B29"/>
    <mergeCell ref="E29:G29"/>
    <mergeCell ref="J30:L30"/>
    <mergeCell ref="E32:F32"/>
    <mergeCell ref="J41:L41"/>
    <mergeCell ref="E42:E43"/>
    <mergeCell ref="F42:F43"/>
    <mergeCell ref="G42:G43"/>
    <mergeCell ref="H42:H43"/>
    <mergeCell ref="L51:M51"/>
    <mergeCell ref="A6:D6"/>
    <mergeCell ref="A53:M53"/>
    <mergeCell ref="B54:F54"/>
    <mergeCell ref="G54:I54"/>
    <mergeCell ref="J54:L54"/>
    <mergeCell ref="G6:M6"/>
    <mergeCell ref="L48:M48"/>
    <mergeCell ref="L49:M49"/>
    <mergeCell ref="J44:L44"/>
    <mergeCell ref="J46:J51"/>
    <mergeCell ref="E48:G48"/>
    <mergeCell ref="L46:M46"/>
    <mergeCell ref="L47:M47"/>
    <mergeCell ref="L50:M50"/>
    <mergeCell ref="E41:G41"/>
  </mergeCells>
  <conditionalFormatting sqref="B47:B51">
    <cfRule type="containsText" dxfId="14" priority="1" operator="containsText" text="non">
      <formula>NOT(ISERROR(SEARCH("non",B47)))</formula>
    </cfRule>
    <cfRule type="containsText" dxfId="13" priority="2" operator="containsText" text="Accepté">
      <formula>NOT(ISERROR(SEARCH("Accepté",B47)))</formula>
    </cfRule>
    <cfRule type="containsText" dxfId="12" priority="3" operator="containsText" text="A venir">
      <formula>NOT(ISERROR(SEARCH("A venir",B47)))</formula>
    </cfRule>
  </conditionalFormatting>
  <conditionalFormatting sqref="B57:C57">
    <cfRule type="cellIs" dxfId="11" priority="24" operator="greaterThan">
      <formula>0.4</formula>
    </cfRule>
  </conditionalFormatting>
  <conditionalFormatting sqref="B59:C59">
    <cfRule type="cellIs" dxfId="10" priority="21" operator="lessThan">
      <formula>0.2</formula>
    </cfRule>
  </conditionalFormatting>
  <conditionalFormatting sqref="B61:C61">
    <cfRule type="cellIs" dxfId="9" priority="23" operator="greaterThan">
      <formula>0.8</formula>
    </cfRule>
  </conditionalFormatting>
  <conditionalFormatting sqref="E50">
    <cfRule type="cellIs" dxfId="8" priority="27" operator="greaterThan">
      <formula>0.4</formula>
    </cfRule>
  </conditionalFormatting>
  <conditionalFormatting sqref="F50">
    <cfRule type="cellIs" dxfId="7" priority="26" operator="greaterThan">
      <formula>0.801</formula>
    </cfRule>
  </conditionalFormatting>
  <conditionalFormatting sqref="G50">
    <cfRule type="cellIs" dxfId="6" priority="25" operator="lessThan">
      <formula>0.199</formula>
    </cfRule>
  </conditionalFormatting>
  <conditionalFormatting sqref="G57">
    <cfRule type="cellIs" dxfId="5" priority="19" operator="greaterThan">
      <formula>0.4</formula>
    </cfRule>
  </conditionalFormatting>
  <conditionalFormatting sqref="G59">
    <cfRule type="cellIs" dxfId="4" priority="18" operator="lessThan">
      <formula>0.2</formula>
    </cfRule>
  </conditionalFormatting>
  <conditionalFormatting sqref="G61">
    <cfRule type="cellIs" dxfId="3" priority="17" operator="greaterThan">
      <formula>0.8</formula>
    </cfRule>
  </conditionalFormatting>
  <conditionalFormatting sqref="J57">
    <cfRule type="cellIs" dxfId="2" priority="16" operator="greaterThan">
      <formula>0.4</formula>
    </cfRule>
  </conditionalFormatting>
  <conditionalFormatting sqref="J59">
    <cfRule type="cellIs" dxfId="1" priority="20" operator="lessThan">
      <formula>0.2</formula>
    </cfRule>
  </conditionalFormatting>
  <conditionalFormatting sqref="J61">
    <cfRule type="cellIs" dxfId="0" priority="22" operator="greaterThan">
      <formula>0.8</formula>
    </cfRule>
  </conditionalFormatting>
  <dataValidations count="1">
    <dataValidation type="list" allowBlank="1" showInputMessage="1" showErrorMessage="1" sqref="B47:B51" xr:uid="{00000000-0002-0000-0800-000001000000}">
      <formula1>"A venir,Recommandé,Non recommandé"</formula1>
    </dataValidation>
  </dataValidations>
  <pageMargins left="0.7" right="0.7" top="0.75" bottom="0.75" header="0.3" footer="0.3"/>
  <pageSetup scale="55" orientation="landscape" horizontalDpi="4294967295" verticalDpi="4294967295" r:id="rId1"/>
  <colBreaks count="1" manualBreakCount="1">
    <brk id="13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84f3b0-e1bf-4e41-9ca2-5228cfd6eb2f" xsi:nil="true"/>
    <Date_x002f_heure xmlns="35ce1cac-82b8-4dc9-963c-c432fb9c17b6" xsi:nil="true"/>
    <lcf76f155ced4ddcb4097134ff3c332f xmlns="35ce1cac-82b8-4dc9-963c-c432fb9c17b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787B86654AAD4E871CFE55843E0C12" ma:contentTypeVersion="15" ma:contentTypeDescription="Crée un document." ma:contentTypeScope="" ma:versionID="417223e70195a46ed277773b9ee328e4">
  <xsd:schema xmlns:xsd="http://www.w3.org/2001/XMLSchema" xmlns:xs="http://www.w3.org/2001/XMLSchema" xmlns:p="http://schemas.microsoft.com/office/2006/metadata/properties" xmlns:ns2="35ce1cac-82b8-4dc9-963c-c432fb9c17b6" xmlns:ns3="a584f3b0-e1bf-4e41-9ca2-5228cfd6eb2f" targetNamespace="http://schemas.microsoft.com/office/2006/metadata/properties" ma:root="true" ma:fieldsID="db9988539e8101cec4d5ac4f4b6f55c7" ns2:_="" ns3:_="">
    <xsd:import namespace="35ce1cac-82b8-4dc9-963c-c432fb9c17b6"/>
    <xsd:import namespace="a584f3b0-e1bf-4e41-9ca2-5228cfd6eb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Date_x002f_he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e1cac-82b8-4dc9-963c-c432fb9c1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29603855-ba44-402f-a4bc-26d5aec8d4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Date_x002f_heure" ma:index="22" nillable="true" ma:displayName="Date/heure" ma:format="DateTime" ma:internalName="Date_x002f_heur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4f3b0-e1bf-4e41-9ca2-5228cfd6eb2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1c4ef3f-9be1-428a-b2c0-693bee279628}" ma:internalName="TaxCatchAll" ma:showField="CatchAllData" ma:web="a584f3b0-e1bf-4e41-9ca2-5228cfd6eb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0EF15B-4D0F-4EDD-8C2C-F33EE6E424B4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a584f3b0-e1bf-4e41-9ca2-5228cfd6eb2f"/>
    <ds:schemaRef ds:uri="35ce1cac-82b8-4dc9-963c-c432fb9c17b6"/>
  </ds:schemaRefs>
</ds:datastoreItem>
</file>

<file path=customXml/itemProps2.xml><?xml version="1.0" encoding="utf-8"?>
<ds:datastoreItem xmlns:ds="http://schemas.openxmlformats.org/officeDocument/2006/customXml" ds:itemID="{C5BB5992-9D68-4AA9-BCBB-5F4CCEEDC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F9C3D6-64B2-4941-82B3-7C8F16248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ce1cac-82b8-4dc9-963c-c432fb9c17b6"/>
    <ds:schemaRef ds:uri="a584f3b0-e1bf-4e41-9ca2-5228cfd6e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7</vt:i4>
      </vt:variant>
    </vt:vector>
  </HeadingPairs>
  <TitlesOfParts>
    <vt:vector size="16" baseType="lpstr">
      <vt:lpstr>Données</vt:lpstr>
      <vt:lpstr>Form. A0 - Instructions</vt:lpstr>
      <vt:lpstr>Form.A1- Partenaires</vt:lpstr>
      <vt:lpstr>Form. A2- Ventil. Coûts directs</vt:lpstr>
      <vt:lpstr>Form. A3- Montage financier</vt:lpstr>
      <vt:lpstr>Form A3-B calcul ETP</vt:lpstr>
      <vt:lpstr>Form. A4- Calcul des FIR-CRIBIQ</vt:lpstr>
      <vt:lpstr>Form. A5-Contrib. en nature</vt:lpstr>
      <vt:lpstr>Form. 7- Fiche Synthèse</vt:lpstr>
      <vt:lpstr>'Form. A3- Montage financier'!Impression_des_titres</vt:lpstr>
      <vt:lpstr>'Form. 7- Fiche Synthèse'!Zone_d_impression</vt:lpstr>
      <vt:lpstr>'Form. A2- Ventil. Coûts directs'!Zone_d_impression</vt:lpstr>
      <vt:lpstr>'Form. A3- Montage financier'!Zone_d_impression</vt:lpstr>
      <vt:lpstr>'Form. A4- Calcul des FIR-CRIBIQ'!Zone_d_impression</vt:lpstr>
      <vt:lpstr>'Form. A5-Contrib. en nature'!Zone_d_impression</vt:lpstr>
      <vt:lpstr>'Form.A1- Partenaires'!Zone_d_impression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Cribiq</dc:creator>
  <cp:lastModifiedBy>Cristina Marques</cp:lastModifiedBy>
  <cp:lastPrinted>2022-11-02T18:21:48Z</cp:lastPrinted>
  <dcterms:created xsi:type="dcterms:W3CDTF">2015-08-26T16:36:28Z</dcterms:created>
  <dcterms:modified xsi:type="dcterms:W3CDTF">2023-04-17T21:16:17Z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0x010100D9787B86654AAD4E871CFE55843E0C12</vt:lpwstr>
  </property>
  <property fmtid="{D5CDD505-2E9C-101B-9397-08002B2CF9AE}" pid="3" name="Order">
    <vt:r8>4192200</vt:r8>
  </property>
  <property fmtid="{D5CDD505-2E9C-101B-9397-08002B2CF9AE}" pid="4" name="MediaServiceImageTags">
    <vt:lpwstr/>
  </property>
</Properties>
</file>